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" windowWidth="18195" windowHeight="11445" firstSheet="2" activeTab="2"/>
  </bookViews>
  <sheets>
    <sheet name="выборка 15" sheetId="3" state="hidden" r:id="rId1"/>
    <sheet name="общий отчет по дому за 15 г" sheetId="1" state="hidden" r:id="rId2"/>
    <sheet name="отчет сод. жилья" sheetId="5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C19" i="5" l="1"/>
  <c r="B19" i="5"/>
  <c r="D10" i="5"/>
  <c r="D9" i="5"/>
  <c r="C8" i="5"/>
  <c r="B8" i="5"/>
  <c r="C11" i="5" l="1"/>
  <c r="E8" i="1"/>
  <c r="AE9" i="3"/>
  <c r="AC9" i="3"/>
  <c r="AA9" i="3"/>
  <c r="Y9" i="3"/>
  <c r="U9" i="3"/>
  <c r="O9" i="3"/>
  <c r="E7" i="1"/>
  <c r="AK14" i="3"/>
  <c r="AK13" i="3"/>
  <c r="AK12" i="3"/>
  <c r="AK11" i="3"/>
  <c r="AK10" i="3"/>
  <c r="AK9" i="3"/>
  <c r="AK8" i="3"/>
  <c r="AK7" i="3"/>
  <c r="AK6" i="3"/>
  <c r="AK5" i="3"/>
  <c r="AK4" i="3"/>
  <c r="AJ14" i="3"/>
  <c r="AL14" i="3" s="1"/>
  <c r="AJ13" i="3"/>
  <c r="AL13" i="3" s="1"/>
  <c r="AJ12" i="3"/>
  <c r="AL12" i="3" s="1"/>
  <c r="AJ11" i="3"/>
  <c r="AL11" i="3" s="1"/>
  <c r="AJ10" i="3"/>
  <c r="AL10" i="3" s="1"/>
  <c r="AJ9" i="3"/>
  <c r="AL9" i="3" s="1"/>
  <c r="AJ8" i="3"/>
  <c r="AL8" i="3" s="1"/>
  <c r="AJ7" i="3"/>
  <c r="AL7" i="3" s="1"/>
  <c r="AJ6" i="3"/>
  <c r="AL6" i="3" s="1"/>
  <c r="AJ5" i="3"/>
  <c r="AL5" i="3" s="1"/>
  <c r="AJ4" i="3"/>
  <c r="AL4" i="3" s="1"/>
  <c r="AG14" i="3"/>
  <c r="AG13" i="3"/>
  <c r="AG12" i="3"/>
  <c r="AG11" i="3"/>
  <c r="AG10" i="3"/>
  <c r="AG9" i="3"/>
  <c r="AG8" i="3"/>
  <c r="AG7" i="3"/>
  <c r="AG6" i="3"/>
  <c r="AG5" i="3"/>
  <c r="AG4" i="3"/>
  <c r="N6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K3" i="3"/>
  <c r="E3" i="3"/>
  <c r="AJ3" i="3"/>
  <c r="AL3" i="3" s="1"/>
  <c r="AG3" i="3"/>
  <c r="H3" i="3" l="1"/>
  <c r="N3" i="3" s="1"/>
  <c r="M3" i="3"/>
  <c r="AL15" i="3"/>
  <c r="AK15" i="3"/>
  <c r="D11" i="5" l="1"/>
  <c r="D13" i="5" s="1"/>
  <c r="G15" i="3"/>
  <c r="D15" i="3"/>
  <c r="E6" i="1" l="1"/>
  <c r="AH15" i="3" l="1"/>
  <c r="AE15" i="3"/>
  <c r="AJ15" i="3"/>
  <c r="AG15" i="3"/>
  <c r="B11" i="5" s="1"/>
  <c r="C7" i="1" s="1"/>
  <c r="C15" i="3"/>
  <c r="F15" i="3"/>
  <c r="I15" i="3"/>
  <c r="J15" i="3"/>
  <c r="K15" i="3"/>
  <c r="L15" i="3"/>
  <c r="O15" i="3"/>
  <c r="P15" i="3"/>
  <c r="Q15" i="3"/>
  <c r="R15" i="3"/>
  <c r="S15" i="3"/>
  <c r="T15" i="3"/>
  <c r="U15" i="3"/>
  <c r="C9" i="1" s="1"/>
  <c r="V15" i="3"/>
  <c r="D9" i="1" s="1"/>
  <c r="W15" i="3"/>
  <c r="X15" i="3"/>
  <c r="Y15" i="3"/>
  <c r="C11" i="1" s="1"/>
  <c r="Z15" i="3"/>
  <c r="D11" i="1" s="1"/>
  <c r="AA15" i="3"/>
  <c r="C13" i="1" s="1"/>
  <c r="AB15" i="3"/>
  <c r="D13" i="1" s="1"/>
  <c r="F13" i="1" s="1"/>
  <c r="AC15" i="3"/>
  <c r="C14" i="1" s="1"/>
  <c r="AD15" i="3"/>
  <c r="D14" i="1" s="1"/>
  <c r="M15" i="3"/>
  <c r="H15" i="3"/>
  <c r="E15" i="3"/>
  <c r="C6" i="1" l="1"/>
  <c r="C8" i="1"/>
  <c r="N15" i="3"/>
  <c r="D8" i="1" l="1"/>
  <c r="D21" i="5"/>
  <c r="D7" i="1"/>
  <c r="F7" i="1"/>
  <c r="D6" i="1"/>
  <c r="F8" i="1"/>
  <c r="F6" i="1"/>
</calcChain>
</file>

<file path=xl/sharedStrings.xml><?xml version="1.0" encoding="utf-8"?>
<sst xmlns="http://schemas.openxmlformats.org/spreadsheetml/2006/main" count="83" uniqueCount="66">
  <si>
    <t>название</t>
  </si>
  <si>
    <t>Ремонт жилья</t>
  </si>
  <si>
    <t>Техническое обслуживание вентканалов и дымоходов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</si>
  <si>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</si>
  <si>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</si>
  <si>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</si>
  <si>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</si>
  <si>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</si>
  <si>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</si>
  <si>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</si>
  <si>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</si>
  <si>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</si>
  <si>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задолженность</t>
  </si>
  <si>
    <t>остаток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</si>
  <si>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</si>
  <si>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</si>
  <si>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</si>
  <si>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</si>
  <si>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</si>
  <si>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</si>
  <si>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</si>
  <si>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</si>
  <si>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</si>
  <si>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</si>
  <si>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</si>
  <si>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</si>
  <si>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</si>
  <si>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</si>
  <si>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</si>
  <si>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</si>
  <si>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</si>
  <si>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</si>
  <si>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</si>
  <si>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</si>
  <si>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</si>
  <si>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</si>
  <si>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</si>
  <si>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</si>
  <si>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</si>
  <si>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</si>
  <si>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</si>
  <si>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</si>
  <si>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</si>
  <si>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</si>
  <si>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</si>
  <si>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</si>
  <si>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</si>
  <si>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</si>
  <si>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</si>
  <si>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</si>
  <si>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</si>
  <si>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Круглосуточная аварийно-диспетчерская служба</t>
  </si>
  <si>
    <t>Техническое обслуживание внутридомовых электрических сетей</t>
  </si>
  <si>
    <t>1,5% от антена,газ.сети</t>
  </si>
  <si>
    <t>Содержание пожарных сетей</t>
  </si>
  <si>
    <t>Ремесленная, 16</t>
  </si>
  <si>
    <t>Остаток денежных средств дома на 01.06.2015 г</t>
  </si>
  <si>
    <t>Генеральный директор ООО У0 "ТаганСервис"___________________________________________Брехов Ю.А.</t>
  </si>
  <si>
    <t>в доме по  адресу ул. Ремесленная, 16 за период с 01.06.2015 по 31.07.2015гг.</t>
  </si>
  <si>
    <t>переходящее сальдо на 01.06.15 г</t>
  </si>
  <si>
    <t>Содержание и Ремонт жилья</t>
  </si>
  <si>
    <t>Содержание и Ремонт  жилья: итого</t>
  </si>
  <si>
    <t>Информация о собранных и израсходованных денежных средствах по статье "Содержание и Ремонт Жилья" за период с 01.06.2015 г по 31.12.2015 г по адресу ул. Ремесленная, 16</t>
  </si>
  <si>
    <t>Остаток денежных средств дома на 31.12.2015 г</t>
  </si>
  <si>
    <t>дебиторская задолженность жителей по состоянию  на 01.01.2016 г. состовляет:</t>
  </si>
  <si>
    <t>ООО У0 "ТаганСервис"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</si>
</sst>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0" fillId="0" borderId="9" xfId="0" applyBorder="1"/>
    <xf numFmtId="0" fontId="0" fillId="0" borderId="10" xfId="0" applyBorder="1"/>
    <xf numFmtId="0" fontId="1" fillId="0" borderId="3" xfId="0" applyFont="1" applyBorder="1"/>
    <xf numFmtId="0" fontId="1" fillId="0" borderId="9" xfId="0" applyFont="1" applyBorder="1"/>
    <xf numFmtId="0" fontId="1" fillId="0" borderId="5" xfId="0" applyFont="1" applyBorder="1" applyAlignment="1">
      <alignment wrapText="1"/>
    </xf>
    <xf numFmtId="0" fontId="1" fillId="0" borderId="5" xfId="0" applyFont="1" applyFill="1" applyBorder="1" applyAlignment="1">
      <alignment wrapText="1"/>
    </xf>
    <xf numFmtId="0" fontId="1" fillId="0" borderId="10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0" fillId="2" borderId="3" xfId="0" applyFill="1" applyBorder="1"/>
    <xf numFmtId="0" fontId="0" fillId="2" borderId="5" xfId="0" applyFill="1" applyBorder="1"/>
    <xf numFmtId="2" fontId="0" fillId="2" borderId="11" xfId="0" applyNumberFormat="1" applyFill="1" applyBorder="1"/>
    <xf numFmtId="2" fontId="0" fillId="2" borderId="6" xfId="0" applyNumberFormat="1" applyFill="1" applyBorder="1"/>
    <xf numFmtId="2" fontId="0" fillId="0" borderId="1" xfId="0" applyNumberFormat="1" applyBorder="1"/>
    <xf numFmtId="0" fontId="6" fillId="0" borderId="10" xfId="0" applyFont="1" applyBorder="1" applyAlignment="1">
      <alignment wrapText="1"/>
    </xf>
    <xf numFmtId="0" fontId="4" fillId="0" borderId="9" xfId="0" applyFont="1" applyBorder="1"/>
    <xf numFmtId="0" fontId="4" fillId="0" borderId="5" xfId="0" applyFont="1" applyBorder="1"/>
    <xf numFmtId="2" fontId="4" fillId="0" borderId="5" xfId="0" applyNumberFormat="1" applyFont="1" applyBorder="1"/>
    <xf numFmtId="2" fontId="0" fillId="0" borderId="1" xfId="0" applyNumberFormat="1" applyBorder="1" applyAlignment="1">
      <alignment vertical="center"/>
    </xf>
    <xf numFmtId="2" fontId="0" fillId="2" borderId="3" xfId="0" applyNumberFormat="1" applyFill="1" applyBorder="1"/>
    <xf numFmtId="0" fontId="1" fillId="0" borderId="14" xfId="0" applyFont="1" applyBorder="1" applyAlignment="1">
      <alignment wrapText="1"/>
    </xf>
    <xf numFmtId="0" fontId="0" fillId="0" borderId="15" xfId="0" applyBorder="1"/>
    <xf numFmtId="0" fontId="1" fillId="0" borderId="17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0" fillId="0" borderId="13" xfId="0" applyBorder="1"/>
    <xf numFmtId="0" fontId="1" fillId="0" borderId="19" xfId="0" applyFont="1" applyBorder="1" applyAlignment="1">
      <alignment wrapText="1"/>
    </xf>
    <xf numFmtId="0" fontId="0" fillId="0" borderId="7" xfId="0" applyBorder="1"/>
    <xf numFmtId="0" fontId="0" fillId="0" borderId="8" xfId="0" applyBorder="1"/>
    <xf numFmtId="0" fontId="4" fillId="0" borderId="0" xfId="0" applyFont="1" applyBorder="1"/>
    <xf numFmtId="2" fontId="4" fillId="0" borderId="0" xfId="0" applyNumberFormat="1" applyFont="1" applyBorder="1"/>
    <xf numFmtId="0" fontId="1" fillId="2" borderId="9" xfId="0" applyFont="1" applyFill="1" applyBorder="1" applyAlignment="1">
      <alignment wrapText="1"/>
    </xf>
    <xf numFmtId="2" fontId="0" fillId="2" borderId="5" xfId="0" applyNumberFormat="1" applyFill="1" applyBorder="1" applyAlignment="1">
      <alignment vertical="center"/>
    </xf>
    <xf numFmtId="2" fontId="0" fillId="0" borderId="16" xfId="0" applyNumberFormat="1" applyBorder="1"/>
    <xf numFmtId="2" fontId="0" fillId="0" borderId="18" xfId="0" applyNumberFormat="1" applyBorder="1"/>
    <xf numFmtId="2" fontId="0" fillId="0" borderId="13" xfId="0" applyNumberFormat="1" applyBorder="1"/>
    <xf numFmtId="0" fontId="0" fillId="0" borderId="1" xfId="0" applyFill="1" applyBorder="1"/>
    <xf numFmtId="2" fontId="0" fillId="0" borderId="3" xfId="0" applyNumberFormat="1" applyBorder="1" applyAlignment="1">
      <alignment vertical="center"/>
    </xf>
    <xf numFmtId="0" fontId="5" fillId="0" borderId="0" xfId="0" applyFont="1" applyAlignment="1">
      <alignment wrapText="1"/>
    </xf>
    <xf numFmtId="2" fontId="5" fillId="0" borderId="0" xfId="0" applyNumberFormat="1" applyFont="1" applyAlignment="1">
      <alignment wrapText="1"/>
    </xf>
    <xf numFmtId="0" fontId="7" fillId="0" borderId="0" xfId="0" applyFont="1"/>
    <xf numFmtId="0" fontId="6" fillId="0" borderId="3" xfId="0" applyFont="1" applyBorder="1" applyAlignment="1">
      <alignment wrapText="1"/>
    </xf>
    <xf numFmtId="0" fontId="0" fillId="0" borderId="9" xfId="0" applyBorder="1" applyAlignment="1">
      <alignment wrapText="1"/>
    </xf>
    <xf numFmtId="0" fontId="6" fillId="0" borderId="5" xfId="0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7" fillId="0" borderId="3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75;&#1072;&#1085;&#1057;&#1077;&#1088;&#1074;&#1080;&#1089;%20&#1086;&#1090;&#1095;&#1077;&#1090;&#1099;/&#1058;&#1056;%20&#1058;&#1072;&#1075;&#1072;&#1085;&#1057;&#1077;&#1088;&#1074;&#1080;&#1089;%20(&#1040;&#1074;&#1090;&#1086;&#1089;&#1086;&#1093;&#1088;&#1072;&#1085;&#1077;&#1085;&#1085;&#1099;&#108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 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5">
          <cell r="AF35">
            <v>108968.54</v>
          </cell>
          <cell r="AH35">
            <v>103831.85</v>
          </cell>
          <cell r="BB35">
            <v>22316.926799999997</v>
          </cell>
          <cell r="BD35">
            <v>1923.8729999999998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topLeftCell="O1" workbookViewId="0">
      <selection activeCell="O12" sqref="O12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5" width="12.140625" customWidth="1"/>
    <col min="16" max="16" width="11.85546875" customWidth="1"/>
    <col min="17" max="17" width="10.140625" customWidth="1"/>
    <col min="18" max="18" width="10.5703125" customWidth="1"/>
  </cols>
  <sheetData>
    <row r="1" spans="1:38" ht="13.5" thickBot="1" x14ac:dyDescent="0.25"/>
    <row r="2" spans="1:38" ht="55.5" customHeight="1" thickBot="1" x14ac:dyDescent="0.25">
      <c r="A2" s="13" t="s">
        <v>15</v>
      </c>
      <c r="B2" s="14" t="s">
        <v>16</v>
      </c>
      <c r="C2" s="14" t="s">
        <v>17</v>
      </c>
      <c r="D2" s="14" t="s">
        <v>19</v>
      </c>
      <c r="E2" s="17" t="s">
        <v>26</v>
      </c>
      <c r="F2" s="14" t="s">
        <v>18</v>
      </c>
      <c r="G2" s="14" t="s">
        <v>20</v>
      </c>
      <c r="H2" s="17" t="s">
        <v>27</v>
      </c>
      <c r="I2" s="14" t="s">
        <v>21</v>
      </c>
      <c r="J2" s="14" t="s">
        <v>22</v>
      </c>
      <c r="K2" s="14" t="s">
        <v>44</v>
      </c>
      <c r="L2" s="14" t="s">
        <v>23</v>
      </c>
      <c r="M2" s="17" t="s">
        <v>24</v>
      </c>
      <c r="N2" s="17" t="s">
        <v>25</v>
      </c>
      <c r="O2" s="15" t="s">
        <v>28</v>
      </c>
      <c r="P2" s="15" t="s">
        <v>29</v>
      </c>
      <c r="Q2" s="15" t="s">
        <v>30</v>
      </c>
      <c r="R2" s="15" t="s">
        <v>31</v>
      </c>
      <c r="S2" s="15" t="s">
        <v>32</v>
      </c>
      <c r="T2" s="15" t="s">
        <v>33</v>
      </c>
      <c r="U2" s="15" t="s">
        <v>34</v>
      </c>
      <c r="V2" s="15" t="s">
        <v>35</v>
      </c>
      <c r="W2" s="15" t="s">
        <v>36</v>
      </c>
      <c r="X2" s="15" t="s">
        <v>37</v>
      </c>
      <c r="Y2" s="15" t="s">
        <v>38</v>
      </c>
      <c r="Z2" s="15" t="s">
        <v>39</v>
      </c>
      <c r="AA2" s="15" t="s">
        <v>40</v>
      </c>
      <c r="AB2" s="15" t="s">
        <v>41</v>
      </c>
      <c r="AC2" s="15" t="s">
        <v>42</v>
      </c>
      <c r="AD2" s="16" t="s">
        <v>43</v>
      </c>
      <c r="AE2" s="14" t="s">
        <v>46</v>
      </c>
      <c r="AF2" s="14" t="s">
        <v>19</v>
      </c>
      <c r="AG2" s="17" t="s">
        <v>26</v>
      </c>
      <c r="AH2" s="14" t="s">
        <v>47</v>
      </c>
      <c r="AI2" s="14" t="s">
        <v>20</v>
      </c>
      <c r="AJ2" s="17" t="s">
        <v>27</v>
      </c>
      <c r="AK2" s="17" t="s">
        <v>53</v>
      </c>
      <c r="AL2" s="17" t="s">
        <v>25</v>
      </c>
    </row>
    <row r="3" spans="1:38" x14ac:dyDescent="0.2">
      <c r="A3" s="12" t="s">
        <v>55</v>
      </c>
      <c r="B3" s="5">
        <v>1832.26</v>
      </c>
      <c r="C3" s="5">
        <v>0</v>
      </c>
      <c r="D3" s="5">
        <v>0</v>
      </c>
      <c r="E3" s="18">
        <f>C3+D3</f>
        <v>0</v>
      </c>
      <c r="F3" s="5">
        <v>0</v>
      </c>
      <c r="G3" s="5">
        <v>0</v>
      </c>
      <c r="H3" s="18">
        <f>F3+G3</f>
        <v>0</v>
      </c>
      <c r="I3" s="5">
        <v>0</v>
      </c>
      <c r="J3" s="5">
        <v>0</v>
      </c>
      <c r="K3" s="5">
        <v>0</v>
      </c>
      <c r="L3" s="5">
        <v>0</v>
      </c>
      <c r="M3" s="18">
        <f>(I3+J3+L3)*1.5%</f>
        <v>0</v>
      </c>
      <c r="N3" s="20">
        <f>H3*1.5%</f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>
        <v>0</v>
      </c>
      <c r="AE3" s="5">
        <v>0</v>
      </c>
      <c r="AF3" s="5">
        <v>0</v>
      </c>
      <c r="AG3" s="18">
        <f>AE3+AF3</f>
        <v>0</v>
      </c>
      <c r="AH3" s="5">
        <v>0</v>
      </c>
      <c r="AI3" s="5">
        <v>0</v>
      </c>
      <c r="AJ3" s="18">
        <f>AH3+AI3</f>
        <v>0</v>
      </c>
      <c r="AK3" s="28">
        <f>AB3*1.5%</f>
        <v>0</v>
      </c>
      <c r="AL3" s="20">
        <f>AJ3*1.5%</f>
        <v>0</v>
      </c>
    </row>
    <row r="4" spans="1:38" x14ac:dyDescent="0.2">
      <c r="A4" s="12" t="s">
        <v>55</v>
      </c>
      <c r="B4" s="5">
        <v>1832.26</v>
      </c>
      <c r="C4" s="5">
        <v>0</v>
      </c>
      <c r="D4" s="5">
        <v>0</v>
      </c>
      <c r="E4" s="18">
        <f t="shared" ref="E4:E14" si="0">C4+D4</f>
        <v>0</v>
      </c>
      <c r="F4" s="5">
        <v>0</v>
      </c>
      <c r="G4" s="5">
        <v>0</v>
      </c>
      <c r="H4" s="18">
        <f t="shared" ref="H4:H14" si="1">F4+G4</f>
        <v>0</v>
      </c>
      <c r="I4" s="5">
        <v>0</v>
      </c>
      <c r="J4" s="5">
        <v>0</v>
      </c>
      <c r="K4" s="5">
        <v>0</v>
      </c>
      <c r="L4" s="5">
        <v>0</v>
      </c>
      <c r="M4" s="18">
        <f t="shared" ref="M4:M14" si="2">(I4+J4+L4)*1.5%</f>
        <v>0</v>
      </c>
      <c r="N4" s="20">
        <f t="shared" ref="N4:N14" si="3">H4*1.5%</f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18">
        <f t="shared" ref="AG4:AG14" si="4">AE4+AF4</f>
        <v>0</v>
      </c>
      <c r="AH4" s="5">
        <v>0</v>
      </c>
      <c r="AI4" s="5">
        <v>0</v>
      </c>
      <c r="AJ4" s="18">
        <f t="shared" ref="AJ4:AJ14" si="5">AH4+AI4</f>
        <v>0</v>
      </c>
      <c r="AK4" s="28">
        <f t="shared" ref="AK4:AK14" si="6">AB4*1.5%</f>
        <v>0</v>
      </c>
      <c r="AL4" s="20">
        <f t="shared" ref="AL4:AL14" si="7">AJ4*1.5%</f>
        <v>0</v>
      </c>
    </row>
    <row r="5" spans="1:38" x14ac:dyDescent="0.2">
      <c r="A5" s="12" t="s">
        <v>55</v>
      </c>
      <c r="B5" s="5">
        <v>1832.26</v>
      </c>
      <c r="C5" s="5">
        <v>0</v>
      </c>
      <c r="D5" s="5">
        <v>0</v>
      </c>
      <c r="E5" s="18">
        <f t="shared" si="0"/>
        <v>0</v>
      </c>
      <c r="F5" s="5">
        <v>0</v>
      </c>
      <c r="G5" s="5">
        <v>0</v>
      </c>
      <c r="H5" s="18">
        <f t="shared" si="1"/>
        <v>0</v>
      </c>
      <c r="I5" s="5">
        <v>0</v>
      </c>
      <c r="J5" s="5">
        <v>0</v>
      </c>
      <c r="K5" s="5">
        <v>0</v>
      </c>
      <c r="L5" s="5">
        <v>0</v>
      </c>
      <c r="M5" s="18">
        <f t="shared" si="2"/>
        <v>0</v>
      </c>
      <c r="N5" s="20">
        <f t="shared" si="3"/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18">
        <f t="shared" si="4"/>
        <v>0</v>
      </c>
      <c r="AH5" s="5">
        <v>0</v>
      </c>
      <c r="AI5" s="5">
        <v>0</v>
      </c>
      <c r="AJ5" s="18">
        <f t="shared" si="5"/>
        <v>0</v>
      </c>
      <c r="AK5" s="28">
        <f t="shared" si="6"/>
        <v>0</v>
      </c>
      <c r="AL5" s="20">
        <f t="shared" si="7"/>
        <v>0</v>
      </c>
    </row>
    <row r="6" spans="1:38" x14ac:dyDescent="0.2">
      <c r="A6" s="12" t="s">
        <v>55</v>
      </c>
      <c r="B6" s="5">
        <v>1832.26</v>
      </c>
      <c r="C6" s="5">
        <v>0</v>
      </c>
      <c r="D6" s="5">
        <v>0</v>
      </c>
      <c r="E6" s="18">
        <f t="shared" si="0"/>
        <v>0</v>
      </c>
      <c r="F6" s="5">
        <v>0</v>
      </c>
      <c r="G6" s="5">
        <v>0</v>
      </c>
      <c r="H6" s="18">
        <v>0</v>
      </c>
      <c r="I6" s="5">
        <v>0</v>
      </c>
      <c r="J6" s="5">
        <v>0</v>
      </c>
      <c r="K6" s="5">
        <v>0</v>
      </c>
      <c r="L6" s="5">
        <v>0</v>
      </c>
      <c r="M6" s="18">
        <f t="shared" si="2"/>
        <v>0</v>
      </c>
      <c r="N6" s="20">
        <f t="shared" si="3"/>
        <v>0</v>
      </c>
      <c r="O6" s="44">
        <v>0</v>
      </c>
      <c r="P6" s="44">
        <v>0</v>
      </c>
      <c r="Q6" s="44">
        <v>0</v>
      </c>
      <c r="R6" s="44">
        <v>0</v>
      </c>
      <c r="S6" s="44">
        <v>0</v>
      </c>
      <c r="T6" s="44">
        <v>0</v>
      </c>
      <c r="U6" s="44">
        <v>0</v>
      </c>
      <c r="V6" s="44">
        <v>0</v>
      </c>
      <c r="W6" s="44">
        <v>0</v>
      </c>
      <c r="X6" s="44">
        <v>0</v>
      </c>
      <c r="Y6" s="44">
        <v>0</v>
      </c>
      <c r="Z6" s="44">
        <v>0</v>
      </c>
      <c r="AA6" s="44">
        <v>0</v>
      </c>
      <c r="AB6" s="44">
        <v>0</v>
      </c>
      <c r="AC6" s="44">
        <v>0</v>
      </c>
      <c r="AD6" s="44">
        <v>0</v>
      </c>
      <c r="AE6" s="44">
        <v>0</v>
      </c>
      <c r="AF6" s="44">
        <v>0</v>
      </c>
      <c r="AG6" s="18">
        <f t="shared" si="4"/>
        <v>0</v>
      </c>
      <c r="AH6" s="5">
        <v>0</v>
      </c>
      <c r="AI6" s="5">
        <v>0</v>
      </c>
      <c r="AJ6" s="18">
        <f t="shared" si="5"/>
        <v>0</v>
      </c>
      <c r="AK6" s="28">
        <f t="shared" si="6"/>
        <v>0</v>
      </c>
      <c r="AL6" s="20">
        <f t="shared" si="7"/>
        <v>0</v>
      </c>
    </row>
    <row r="7" spans="1:38" x14ac:dyDescent="0.2">
      <c r="A7" s="12" t="s">
        <v>55</v>
      </c>
      <c r="B7" s="5">
        <v>1832.26</v>
      </c>
      <c r="C7" s="5">
        <v>0</v>
      </c>
      <c r="D7" s="5">
        <v>0</v>
      </c>
      <c r="E7" s="18">
        <f t="shared" si="0"/>
        <v>0</v>
      </c>
      <c r="F7" s="5">
        <v>0</v>
      </c>
      <c r="G7" s="5">
        <v>0</v>
      </c>
      <c r="H7" s="18">
        <f t="shared" si="1"/>
        <v>0</v>
      </c>
      <c r="I7" s="5">
        <v>0</v>
      </c>
      <c r="J7" s="5">
        <v>0</v>
      </c>
      <c r="K7" s="5">
        <v>0</v>
      </c>
      <c r="L7" s="5">
        <v>0</v>
      </c>
      <c r="M7" s="18">
        <f t="shared" si="2"/>
        <v>0</v>
      </c>
      <c r="N7" s="20">
        <f t="shared" si="3"/>
        <v>0</v>
      </c>
      <c r="O7" s="44">
        <v>0</v>
      </c>
      <c r="P7" s="44">
        <v>0</v>
      </c>
      <c r="Q7" s="44">
        <v>0</v>
      </c>
      <c r="R7" s="44">
        <v>0</v>
      </c>
      <c r="S7" s="44">
        <v>0</v>
      </c>
      <c r="T7" s="44">
        <v>0</v>
      </c>
      <c r="U7" s="44">
        <v>0</v>
      </c>
      <c r="V7" s="44">
        <v>0</v>
      </c>
      <c r="W7" s="44">
        <v>0</v>
      </c>
      <c r="X7" s="44">
        <v>0</v>
      </c>
      <c r="Y7" s="44">
        <v>0</v>
      </c>
      <c r="Z7" s="44">
        <v>0</v>
      </c>
      <c r="AA7" s="44">
        <v>0</v>
      </c>
      <c r="AB7" s="44">
        <v>0</v>
      </c>
      <c r="AC7" s="44">
        <v>0</v>
      </c>
      <c r="AD7" s="44">
        <v>0</v>
      </c>
      <c r="AE7" s="44">
        <v>0</v>
      </c>
      <c r="AF7" s="44">
        <v>0</v>
      </c>
      <c r="AG7" s="18">
        <f t="shared" si="4"/>
        <v>0</v>
      </c>
      <c r="AH7" s="5">
        <v>0</v>
      </c>
      <c r="AI7" s="5">
        <v>0</v>
      </c>
      <c r="AJ7" s="18">
        <f t="shared" si="5"/>
        <v>0</v>
      </c>
      <c r="AK7" s="28">
        <f t="shared" si="6"/>
        <v>0</v>
      </c>
      <c r="AL7" s="20">
        <f t="shared" si="7"/>
        <v>0</v>
      </c>
    </row>
    <row r="8" spans="1:38" x14ac:dyDescent="0.2">
      <c r="A8" s="12" t="s">
        <v>55</v>
      </c>
      <c r="B8" s="5">
        <v>1832.26</v>
      </c>
      <c r="C8" s="2">
        <v>7420.69</v>
      </c>
      <c r="D8" s="2">
        <v>0</v>
      </c>
      <c r="E8" s="18">
        <f t="shared" si="0"/>
        <v>7420.69</v>
      </c>
      <c r="F8" s="2">
        <v>0</v>
      </c>
      <c r="G8" s="2">
        <v>0</v>
      </c>
      <c r="H8" s="18">
        <f t="shared" si="1"/>
        <v>0</v>
      </c>
      <c r="I8" s="2">
        <v>0</v>
      </c>
      <c r="J8" s="2">
        <v>0</v>
      </c>
      <c r="K8" s="2">
        <v>0</v>
      </c>
      <c r="L8" s="2">
        <v>0</v>
      </c>
      <c r="M8" s="18">
        <f t="shared" si="2"/>
        <v>0</v>
      </c>
      <c r="N8" s="20">
        <f t="shared" si="3"/>
        <v>0</v>
      </c>
      <c r="O8" s="2">
        <v>1026.05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4580.72</v>
      </c>
      <c r="V8" s="2">
        <v>0</v>
      </c>
      <c r="W8" s="2">
        <v>0</v>
      </c>
      <c r="X8" s="2">
        <v>0</v>
      </c>
      <c r="Y8" s="2">
        <v>3298.07</v>
      </c>
      <c r="Z8" s="2">
        <v>0</v>
      </c>
      <c r="AA8" s="2">
        <v>549.69000000000005</v>
      </c>
      <c r="AB8" s="2">
        <v>0</v>
      </c>
      <c r="AC8" s="2">
        <v>3774.44</v>
      </c>
      <c r="AD8" s="2">
        <v>0</v>
      </c>
      <c r="AE8" s="2">
        <v>8520.0400000000009</v>
      </c>
      <c r="AF8" s="2">
        <v>0</v>
      </c>
      <c r="AG8" s="18">
        <f t="shared" si="4"/>
        <v>8520.0400000000009</v>
      </c>
      <c r="AH8" s="2">
        <v>0</v>
      </c>
      <c r="AI8" s="2">
        <v>0</v>
      </c>
      <c r="AJ8" s="18">
        <f t="shared" si="5"/>
        <v>0</v>
      </c>
      <c r="AK8" s="28">
        <f t="shared" si="6"/>
        <v>0</v>
      </c>
      <c r="AL8" s="20">
        <f t="shared" si="7"/>
        <v>0</v>
      </c>
    </row>
    <row r="9" spans="1:38" x14ac:dyDescent="0.2">
      <c r="A9" s="12" t="s">
        <v>55</v>
      </c>
      <c r="B9" s="5">
        <v>1832.26</v>
      </c>
      <c r="C9" s="2">
        <v>1083.72</v>
      </c>
      <c r="D9" s="2">
        <v>0</v>
      </c>
      <c r="E9" s="18">
        <f t="shared" si="0"/>
        <v>1083.72</v>
      </c>
      <c r="F9" s="2">
        <v>5867.45</v>
      </c>
      <c r="G9" s="2">
        <v>0</v>
      </c>
      <c r="H9" s="18">
        <f t="shared" si="1"/>
        <v>5867.45</v>
      </c>
      <c r="I9" s="2">
        <v>0</v>
      </c>
      <c r="J9" s="2">
        <v>0</v>
      </c>
      <c r="K9" s="2">
        <v>0</v>
      </c>
      <c r="L9" s="2">
        <v>0</v>
      </c>
      <c r="M9" s="18">
        <f t="shared" si="2"/>
        <v>0</v>
      </c>
      <c r="N9" s="20">
        <f t="shared" si="3"/>
        <v>88.011749999999992</v>
      </c>
      <c r="O9" s="2">
        <f>1099.36+123.86</f>
        <v>1223.2199999999998</v>
      </c>
      <c r="P9" s="2">
        <v>969.21</v>
      </c>
      <c r="Q9" s="2">
        <v>0</v>
      </c>
      <c r="R9" s="2">
        <v>0</v>
      </c>
      <c r="S9" s="2">
        <v>0</v>
      </c>
      <c r="T9" s="2">
        <v>0</v>
      </c>
      <c r="U9" s="2">
        <f>4580.72+653.61</f>
        <v>5234.33</v>
      </c>
      <c r="V9" s="2">
        <v>4279.8900000000003</v>
      </c>
      <c r="W9" s="2">
        <v>0</v>
      </c>
      <c r="X9" s="2">
        <v>0</v>
      </c>
      <c r="Y9" s="2">
        <f>3444.63+675.95</f>
        <v>4120.58</v>
      </c>
      <c r="Z9" s="2">
        <v>3128.87</v>
      </c>
      <c r="AA9" s="2">
        <f>641.34+78.39</f>
        <v>719.73</v>
      </c>
      <c r="AB9" s="2">
        <v>526.77</v>
      </c>
      <c r="AC9" s="2">
        <f>3994.32+492.7</f>
        <v>4487.0200000000004</v>
      </c>
      <c r="AD9" s="2">
        <v>3558.16</v>
      </c>
      <c r="AE9" s="2">
        <f>16545.29+1192.66</f>
        <v>17737.95</v>
      </c>
      <c r="AF9" s="2">
        <v>0</v>
      </c>
      <c r="AG9" s="18">
        <f t="shared" si="4"/>
        <v>17737.95</v>
      </c>
      <c r="AH9" s="2">
        <v>9113.23</v>
      </c>
      <c r="AI9" s="2">
        <v>0</v>
      </c>
      <c r="AJ9" s="18">
        <f t="shared" si="5"/>
        <v>9113.23</v>
      </c>
      <c r="AK9" s="28">
        <f t="shared" si="6"/>
        <v>7.9015499999999994</v>
      </c>
      <c r="AL9" s="20">
        <f t="shared" si="7"/>
        <v>136.69844999999998</v>
      </c>
    </row>
    <row r="10" spans="1:38" x14ac:dyDescent="0.2">
      <c r="A10" s="12" t="s">
        <v>55</v>
      </c>
      <c r="B10" s="5">
        <v>1832.26</v>
      </c>
      <c r="C10" s="2">
        <v>0</v>
      </c>
      <c r="D10" s="2">
        <v>0</v>
      </c>
      <c r="E10" s="18">
        <f t="shared" si="0"/>
        <v>0</v>
      </c>
      <c r="F10" s="2">
        <v>591.51</v>
      </c>
      <c r="G10" s="2">
        <v>0</v>
      </c>
      <c r="H10" s="18">
        <f t="shared" si="1"/>
        <v>591.51</v>
      </c>
      <c r="I10" s="2">
        <v>0</v>
      </c>
      <c r="J10" s="2">
        <v>0</v>
      </c>
      <c r="K10" s="2">
        <v>0</v>
      </c>
      <c r="L10" s="2">
        <v>0</v>
      </c>
      <c r="M10" s="18">
        <f t="shared" si="2"/>
        <v>0</v>
      </c>
      <c r="N10" s="20">
        <f t="shared" si="3"/>
        <v>8.8726500000000001</v>
      </c>
      <c r="O10" s="2">
        <v>1099.3599999999999</v>
      </c>
      <c r="P10" s="2">
        <v>1069.82</v>
      </c>
      <c r="Q10" s="2">
        <v>0</v>
      </c>
      <c r="R10" s="2">
        <v>0</v>
      </c>
      <c r="S10" s="2">
        <v>0</v>
      </c>
      <c r="T10" s="2">
        <v>0</v>
      </c>
      <c r="U10" s="2">
        <v>4580.72</v>
      </c>
      <c r="V10" s="2">
        <v>4481.99</v>
      </c>
      <c r="W10" s="2">
        <v>0</v>
      </c>
      <c r="X10" s="2">
        <v>0</v>
      </c>
      <c r="Y10" s="2">
        <v>3444.63</v>
      </c>
      <c r="Z10" s="2">
        <v>3486.27</v>
      </c>
      <c r="AA10" s="2">
        <v>641.34</v>
      </c>
      <c r="AB10" s="2">
        <v>620.17999999999995</v>
      </c>
      <c r="AC10" s="2">
        <v>3994.32</v>
      </c>
      <c r="AD10" s="2">
        <v>3890.68</v>
      </c>
      <c r="AE10" s="2">
        <v>16545.29</v>
      </c>
      <c r="AF10" s="2">
        <v>0</v>
      </c>
      <c r="AG10" s="18">
        <f t="shared" si="4"/>
        <v>16545.29</v>
      </c>
      <c r="AH10" s="2">
        <v>15548.94</v>
      </c>
      <c r="AI10" s="2"/>
      <c r="AJ10" s="18">
        <f t="shared" si="5"/>
        <v>15548.94</v>
      </c>
      <c r="AK10" s="28">
        <f t="shared" si="6"/>
        <v>9.3026999999999997</v>
      </c>
      <c r="AL10" s="20">
        <f t="shared" si="7"/>
        <v>233.23410000000001</v>
      </c>
    </row>
    <row r="11" spans="1:38" x14ac:dyDescent="0.2">
      <c r="A11" s="12" t="s">
        <v>55</v>
      </c>
      <c r="B11" s="5">
        <v>1832.26</v>
      </c>
      <c r="C11" s="2"/>
      <c r="D11" s="2"/>
      <c r="E11" s="18">
        <f t="shared" si="0"/>
        <v>0</v>
      </c>
      <c r="F11" s="2"/>
      <c r="G11" s="2"/>
      <c r="H11" s="18">
        <f t="shared" si="1"/>
        <v>0</v>
      </c>
      <c r="I11" s="2"/>
      <c r="J11" s="2"/>
      <c r="K11" s="2"/>
      <c r="L11" s="2"/>
      <c r="M11" s="18">
        <f t="shared" si="2"/>
        <v>0</v>
      </c>
      <c r="N11" s="20">
        <f t="shared" si="3"/>
        <v>0</v>
      </c>
      <c r="O11" s="2">
        <v>1099.3599999999999</v>
      </c>
      <c r="P11" s="2">
        <v>1194.5899999999999</v>
      </c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18">
        <f t="shared" si="4"/>
        <v>0</v>
      </c>
      <c r="AH11" s="2"/>
      <c r="AI11" s="2"/>
      <c r="AJ11" s="18">
        <f t="shared" si="5"/>
        <v>0</v>
      </c>
      <c r="AK11" s="28">
        <f t="shared" si="6"/>
        <v>0</v>
      </c>
      <c r="AL11" s="20">
        <f t="shared" si="7"/>
        <v>0</v>
      </c>
    </row>
    <row r="12" spans="1:38" x14ac:dyDescent="0.2">
      <c r="A12" s="12" t="s">
        <v>55</v>
      </c>
      <c r="B12" s="5">
        <v>1832.26</v>
      </c>
      <c r="C12" s="2"/>
      <c r="D12" s="2"/>
      <c r="E12" s="18">
        <f t="shared" si="0"/>
        <v>0</v>
      </c>
      <c r="F12" s="2"/>
      <c r="G12" s="2"/>
      <c r="H12" s="18">
        <f t="shared" si="1"/>
        <v>0</v>
      </c>
      <c r="I12" s="2"/>
      <c r="J12" s="2"/>
      <c r="K12" s="2"/>
      <c r="L12" s="2"/>
      <c r="M12" s="18">
        <f t="shared" si="2"/>
        <v>0</v>
      </c>
      <c r="N12" s="20">
        <f t="shared" si="3"/>
        <v>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18">
        <f t="shared" si="4"/>
        <v>0</v>
      </c>
      <c r="AH12" s="2"/>
      <c r="AI12" s="2"/>
      <c r="AJ12" s="18">
        <f t="shared" si="5"/>
        <v>0</v>
      </c>
      <c r="AK12" s="28">
        <f t="shared" si="6"/>
        <v>0</v>
      </c>
      <c r="AL12" s="20">
        <f t="shared" si="7"/>
        <v>0</v>
      </c>
    </row>
    <row r="13" spans="1:38" x14ac:dyDescent="0.2">
      <c r="A13" s="12" t="s">
        <v>55</v>
      </c>
      <c r="B13" s="5">
        <v>1832.26</v>
      </c>
      <c r="C13" s="2"/>
      <c r="D13" s="2"/>
      <c r="E13" s="18">
        <f t="shared" si="0"/>
        <v>0</v>
      </c>
      <c r="F13" s="2"/>
      <c r="G13" s="2"/>
      <c r="H13" s="18">
        <f t="shared" si="1"/>
        <v>0</v>
      </c>
      <c r="I13" s="2"/>
      <c r="J13" s="2"/>
      <c r="K13" s="2"/>
      <c r="L13" s="2"/>
      <c r="M13" s="18">
        <f t="shared" si="2"/>
        <v>0</v>
      </c>
      <c r="N13" s="20">
        <f t="shared" si="3"/>
        <v>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18">
        <f t="shared" si="4"/>
        <v>0</v>
      </c>
      <c r="AH13" s="2"/>
      <c r="AI13" s="2"/>
      <c r="AJ13" s="18">
        <f t="shared" si="5"/>
        <v>0</v>
      </c>
      <c r="AK13" s="28">
        <f t="shared" si="6"/>
        <v>0</v>
      </c>
      <c r="AL13" s="20">
        <f t="shared" si="7"/>
        <v>0</v>
      </c>
    </row>
    <row r="14" spans="1:38" ht="13.5" thickBot="1" x14ac:dyDescent="0.25">
      <c r="A14" s="12" t="s">
        <v>55</v>
      </c>
      <c r="B14" s="5">
        <v>1832.26</v>
      </c>
      <c r="C14" s="8"/>
      <c r="D14" s="8"/>
      <c r="E14" s="18">
        <f t="shared" si="0"/>
        <v>0</v>
      </c>
      <c r="F14" s="8"/>
      <c r="G14" s="8"/>
      <c r="H14" s="18">
        <f t="shared" si="1"/>
        <v>0</v>
      </c>
      <c r="I14" s="8"/>
      <c r="J14" s="8"/>
      <c r="K14" s="8"/>
      <c r="L14" s="8"/>
      <c r="M14" s="18">
        <f t="shared" si="2"/>
        <v>0</v>
      </c>
      <c r="N14" s="20">
        <f t="shared" si="3"/>
        <v>0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18">
        <f t="shared" si="4"/>
        <v>0</v>
      </c>
      <c r="AH14" s="8"/>
      <c r="AI14" s="8"/>
      <c r="AJ14" s="18">
        <f t="shared" si="5"/>
        <v>0</v>
      </c>
      <c r="AK14" s="28">
        <f t="shared" si="6"/>
        <v>0</v>
      </c>
      <c r="AL14" s="20">
        <f t="shared" si="7"/>
        <v>0</v>
      </c>
    </row>
    <row r="15" spans="1:38" ht="13.5" thickBot="1" x14ac:dyDescent="0.25">
      <c r="A15" s="10" t="s">
        <v>14</v>
      </c>
      <c r="B15" s="9">
        <v>0</v>
      </c>
      <c r="C15" s="9">
        <f t="shared" ref="C15:G15" si="8">SUM(C3:C14)</f>
        <v>8504.41</v>
      </c>
      <c r="D15" s="9">
        <f t="shared" si="8"/>
        <v>0</v>
      </c>
      <c r="E15" s="19">
        <f t="shared" si="8"/>
        <v>8504.41</v>
      </c>
      <c r="F15" s="9">
        <f t="shared" si="8"/>
        <v>6458.96</v>
      </c>
      <c r="G15" s="9">
        <f t="shared" si="8"/>
        <v>0</v>
      </c>
      <c r="H15" s="19">
        <f t="shared" ref="H15:AE15" si="9">SUM(H3:H14)</f>
        <v>6458.96</v>
      </c>
      <c r="I15" s="9">
        <f t="shared" si="9"/>
        <v>0</v>
      </c>
      <c r="J15" s="9">
        <f t="shared" si="9"/>
        <v>0</v>
      </c>
      <c r="K15" s="9">
        <f t="shared" si="9"/>
        <v>0</v>
      </c>
      <c r="L15" s="9">
        <f t="shared" si="9"/>
        <v>0</v>
      </c>
      <c r="M15" s="19">
        <f t="shared" si="9"/>
        <v>0</v>
      </c>
      <c r="N15" s="21">
        <f t="shared" si="9"/>
        <v>96.884399999999999</v>
      </c>
      <c r="O15" s="10">
        <f t="shared" si="9"/>
        <v>4447.9899999999989</v>
      </c>
      <c r="P15" s="9">
        <f t="shared" si="9"/>
        <v>3233.62</v>
      </c>
      <c r="Q15" s="9">
        <f t="shared" si="9"/>
        <v>0</v>
      </c>
      <c r="R15" s="9">
        <f t="shared" si="9"/>
        <v>0</v>
      </c>
      <c r="S15" s="9">
        <f t="shared" si="9"/>
        <v>0</v>
      </c>
      <c r="T15" s="9">
        <f t="shared" si="9"/>
        <v>0</v>
      </c>
      <c r="U15" s="9">
        <f t="shared" si="9"/>
        <v>14395.77</v>
      </c>
      <c r="V15" s="9">
        <f t="shared" si="9"/>
        <v>8761.880000000001</v>
      </c>
      <c r="W15" s="9">
        <f t="shared" si="9"/>
        <v>0</v>
      </c>
      <c r="X15" s="9">
        <f t="shared" si="9"/>
        <v>0</v>
      </c>
      <c r="Y15" s="9">
        <f t="shared" si="9"/>
        <v>10863.279999999999</v>
      </c>
      <c r="Z15" s="9">
        <f t="shared" si="9"/>
        <v>6615.1399999999994</v>
      </c>
      <c r="AA15" s="9">
        <f t="shared" si="9"/>
        <v>1910.7600000000002</v>
      </c>
      <c r="AB15" s="9">
        <f t="shared" si="9"/>
        <v>1146.9499999999998</v>
      </c>
      <c r="AC15" s="9">
        <f t="shared" si="9"/>
        <v>12255.78</v>
      </c>
      <c r="AD15" s="11">
        <f t="shared" si="9"/>
        <v>7448.84</v>
      </c>
      <c r="AE15" s="9">
        <f t="shared" si="9"/>
        <v>42803.28</v>
      </c>
      <c r="AF15" s="9"/>
      <c r="AG15" s="19">
        <f>SUM(AG3:AG14)</f>
        <v>42803.28</v>
      </c>
      <c r="AH15" s="9">
        <f>SUM(AH3:AH14)</f>
        <v>24662.17</v>
      </c>
      <c r="AI15" s="9"/>
      <c r="AJ15" s="19">
        <f>SUM(AJ3:AJ14)</f>
        <v>24662.17</v>
      </c>
      <c r="AK15" s="19">
        <f t="shared" ref="AK15" si="10">SUM(AK3:AK14)</f>
        <v>17.204249999999998</v>
      </c>
      <c r="AL15" s="21">
        <f t="shared" ref="AL15" si="11">SUM(AL3:AL14)</f>
        <v>369.93254999999999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6"/>
  <sheetViews>
    <sheetView topLeftCell="A3" workbookViewId="0">
      <selection activeCell="B3" sqref="B3:F4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53" t="s">
        <v>11</v>
      </c>
      <c r="C2" s="53"/>
      <c r="D2" s="53"/>
      <c r="E2" s="53"/>
      <c r="F2" s="53"/>
    </row>
    <row r="3" spans="2:9" ht="26.25" customHeight="1" x14ac:dyDescent="0.35">
      <c r="B3" s="52" t="s">
        <v>58</v>
      </c>
      <c r="C3" s="52"/>
      <c r="D3" s="52"/>
      <c r="E3" s="52"/>
      <c r="F3" s="52"/>
      <c r="G3" s="1"/>
      <c r="H3" s="1"/>
      <c r="I3" s="1"/>
    </row>
    <row r="4" spans="2:9" ht="30" customHeight="1" thickBot="1" x14ac:dyDescent="0.25">
      <c r="B4" s="52"/>
      <c r="C4" s="52"/>
      <c r="D4" s="52"/>
      <c r="E4" s="52"/>
      <c r="F4" s="52"/>
    </row>
    <row r="5" spans="2:9" ht="60.75" thickBot="1" x14ac:dyDescent="0.3">
      <c r="B5" s="6" t="s">
        <v>0</v>
      </c>
      <c r="C5" s="6" t="s">
        <v>9</v>
      </c>
      <c r="D5" s="6" t="s">
        <v>10</v>
      </c>
      <c r="E5" s="7" t="s">
        <v>12</v>
      </c>
      <c r="F5" s="7" t="s">
        <v>13</v>
      </c>
    </row>
    <row r="6" spans="2:9" x14ac:dyDescent="0.2">
      <c r="B6" s="29" t="s">
        <v>1</v>
      </c>
      <c r="C6" s="30" t="e">
        <f>#REF!</f>
        <v>#REF!</v>
      </c>
      <c r="D6" s="30" t="e">
        <f>#REF!</f>
        <v>#REF!</v>
      </c>
      <c r="E6" s="30" t="e">
        <f>#REF!</f>
        <v>#REF!</v>
      </c>
      <c r="F6" s="41" t="e">
        <f>#REF!</f>
        <v>#REF!</v>
      </c>
    </row>
    <row r="7" spans="2:9" x14ac:dyDescent="0.2">
      <c r="B7" s="31" t="s">
        <v>45</v>
      </c>
      <c r="C7" s="5">
        <f>'отчет сод. жилья'!B11</f>
        <v>108968.54</v>
      </c>
      <c r="D7" s="5">
        <f>'отчет сод. жилья'!C11</f>
        <v>103831.85</v>
      </c>
      <c r="E7" s="5" t="e">
        <f>'отчет сод. жилья'!#REF!</f>
        <v>#REF!</v>
      </c>
      <c r="F7" s="42" t="e">
        <f>'отчет сод. жилья'!#REF!</f>
        <v>#REF!</v>
      </c>
    </row>
    <row r="8" spans="2:9" ht="25.5" x14ac:dyDescent="0.2">
      <c r="B8" s="32" t="s">
        <v>2</v>
      </c>
      <c r="C8" s="2">
        <f>'отчет сод. жилья'!B19</f>
        <v>7746.0399999999991</v>
      </c>
      <c r="D8" s="22">
        <f>'отчет сод. жилья'!C19</f>
        <v>6870.72</v>
      </c>
      <c r="E8" s="2" t="e">
        <f>'отчет сод. жилья'!#REF!</f>
        <v>#REF!</v>
      </c>
      <c r="F8" s="43" t="e">
        <f>'отчет сод. жилья'!#REF!</f>
        <v>#REF!</v>
      </c>
    </row>
    <row r="9" spans="2:9" ht="25.5" x14ac:dyDescent="0.2">
      <c r="B9" s="32" t="s">
        <v>3</v>
      </c>
      <c r="C9" s="2">
        <f>'выборка 15'!U15</f>
        <v>14395.77</v>
      </c>
      <c r="D9" s="2">
        <f>'выборка 15'!V15</f>
        <v>8761.880000000001</v>
      </c>
      <c r="E9" s="2">
        <v>954.44</v>
      </c>
      <c r="F9" s="33">
        <v>0</v>
      </c>
    </row>
    <row r="10" spans="2:9" x14ac:dyDescent="0.2">
      <c r="B10" s="32" t="s">
        <v>4</v>
      </c>
      <c r="C10" s="2">
        <v>0</v>
      </c>
      <c r="D10" s="2">
        <v>0</v>
      </c>
      <c r="E10" s="2">
        <v>0</v>
      </c>
      <c r="F10" s="33">
        <v>0</v>
      </c>
    </row>
    <row r="11" spans="2:9" x14ac:dyDescent="0.2">
      <c r="B11" s="32" t="s">
        <v>5</v>
      </c>
      <c r="C11" s="2">
        <f>'выборка 15'!Y15</f>
        <v>10863.279999999999</v>
      </c>
      <c r="D11" s="2">
        <f>'выборка 15'!Z15</f>
        <v>6615.1399999999994</v>
      </c>
      <c r="E11" s="2">
        <v>845.15</v>
      </c>
      <c r="F11" s="33">
        <v>0</v>
      </c>
    </row>
    <row r="12" spans="2:9" ht="25.5" x14ac:dyDescent="0.2">
      <c r="B12" s="32" t="s">
        <v>6</v>
      </c>
      <c r="C12" s="2">
        <v>0</v>
      </c>
      <c r="D12" s="2">
        <v>0</v>
      </c>
      <c r="E12" s="2">
        <v>0</v>
      </c>
      <c r="F12" s="33">
        <v>0</v>
      </c>
    </row>
    <row r="13" spans="2:9" ht="25.5" x14ac:dyDescent="0.2">
      <c r="B13" s="32" t="s">
        <v>7</v>
      </c>
      <c r="C13" s="2">
        <f>'выборка 15'!AA15</f>
        <v>1910.7600000000002</v>
      </c>
      <c r="D13" s="2">
        <f>'выборка 15'!AB15</f>
        <v>1146.9499999999998</v>
      </c>
      <c r="E13" s="2">
        <v>180.7</v>
      </c>
      <c r="F13" s="33">
        <f>D13</f>
        <v>1146.9499999999998</v>
      </c>
    </row>
    <row r="14" spans="2:9" ht="26.25" thickBot="1" x14ac:dyDescent="0.25">
      <c r="B14" s="34" t="s">
        <v>8</v>
      </c>
      <c r="C14" s="35">
        <f>'выборка 15'!AC15</f>
        <v>12255.78</v>
      </c>
      <c r="D14" s="35">
        <f>'выборка 15'!AD15</f>
        <v>7448.84</v>
      </c>
      <c r="E14" s="35">
        <v>708.98</v>
      </c>
      <c r="F14" s="36">
        <v>0</v>
      </c>
    </row>
    <row r="16" spans="2:9" ht="19.5" customHeight="1" x14ac:dyDescent="0.2">
      <c r="B16" s="54" t="s">
        <v>57</v>
      </c>
      <c r="C16" s="54"/>
      <c r="D16" s="54"/>
      <c r="E16" s="54"/>
      <c r="F16" s="54"/>
    </row>
  </sheetData>
  <mergeCells count="3">
    <mergeCell ref="B3:F4"/>
    <mergeCell ref="B2:F2"/>
    <mergeCell ref="B16:F1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26"/>
  <sheetViews>
    <sheetView tabSelected="1" workbookViewId="0">
      <selection activeCell="H11" sqref="H11"/>
    </sheetView>
  </sheetViews>
  <sheetFormatPr defaultRowHeight="12.75" x14ac:dyDescent="0.2"/>
  <cols>
    <col min="1" max="1" width="44" customWidth="1"/>
    <col min="2" max="2" width="16.7109375" customWidth="1"/>
    <col min="3" max="3" width="20.28515625" customWidth="1"/>
    <col min="4" max="4" width="21.28515625" customWidth="1"/>
  </cols>
  <sheetData>
    <row r="3" spans="1:4" ht="93.75" customHeight="1" x14ac:dyDescent="0.35">
      <c r="A3" s="52" t="s">
        <v>62</v>
      </c>
      <c r="B3" s="52"/>
      <c r="C3" s="52"/>
      <c r="D3" s="52"/>
    </row>
    <row r="5" spans="1:4" ht="13.5" thickBot="1" x14ac:dyDescent="0.25"/>
    <row r="6" spans="1:4" ht="32.25" thickBot="1" x14ac:dyDescent="0.3">
      <c r="A6" s="50"/>
      <c r="B6" s="51" t="s">
        <v>48</v>
      </c>
      <c r="C6" s="51" t="s">
        <v>49</v>
      </c>
      <c r="D6" s="23" t="s">
        <v>50</v>
      </c>
    </row>
    <row r="7" spans="1:4" ht="15.75" x14ac:dyDescent="0.25">
      <c r="A7" s="55" t="s">
        <v>59</v>
      </c>
      <c r="B7" s="55"/>
      <c r="C7" s="4">
        <v>0</v>
      </c>
      <c r="D7" s="49"/>
    </row>
    <row r="8" spans="1:4" ht="15" customHeight="1" x14ac:dyDescent="0.2">
      <c r="A8" s="4" t="s">
        <v>60</v>
      </c>
      <c r="B8" s="5">
        <f>[1]декабрь!$AF$35</f>
        <v>108968.54</v>
      </c>
      <c r="C8" s="5">
        <f>[1]декабрь!$AH$35</f>
        <v>103831.85</v>
      </c>
      <c r="D8" s="45">
        <v>55101.81</v>
      </c>
    </row>
    <row r="9" spans="1:4" ht="33" customHeight="1" x14ac:dyDescent="0.2">
      <c r="A9" s="3" t="s">
        <v>51</v>
      </c>
      <c r="B9" s="2">
        <v>0</v>
      </c>
      <c r="C9" s="2">
        <v>0</v>
      </c>
      <c r="D9" s="27">
        <f>[1]декабрь!$BB$35</f>
        <v>22316.926799999997</v>
      </c>
    </row>
    <row r="10" spans="1:4" ht="31.5" customHeight="1" thickBot="1" x14ac:dyDescent="0.25">
      <c r="A10" s="3" t="s">
        <v>52</v>
      </c>
      <c r="B10" s="2"/>
      <c r="C10" s="2"/>
      <c r="D10" s="27">
        <f>[1]декабрь!$BD$35</f>
        <v>1923.8729999999998</v>
      </c>
    </row>
    <row r="11" spans="1:4" ht="15" customHeight="1" thickBot="1" x14ac:dyDescent="0.3">
      <c r="A11" s="24" t="s">
        <v>61</v>
      </c>
      <c r="B11" s="25">
        <f>SUM(B8:B10)</f>
        <v>108968.54</v>
      </c>
      <c r="C11" s="25">
        <f>SUM(C7:C10)</f>
        <v>103831.85</v>
      </c>
      <c r="D11" s="26">
        <f>SUM(D8:D10)</f>
        <v>79342.609800000006</v>
      </c>
    </row>
    <row r="12" spans="1:4" ht="15" customHeight="1" x14ac:dyDescent="0.25">
      <c r="A12" s="37"/>
      <c r="B12" s="37"/>
      <c r="C12" s="37"/>
      <c r="D12" s="38"/>
    </row>
    <row r="13" spans="1:4" ht="15.75" customHeight="1" x14ac:dyDescent="0.25">
      <c r="A13" s="56" t="s">
        <v>63</v>
      </c>
      <c r="B13" s="56"/>
      <c r="C13" s="56"/>
      <c r="D13" s="47">
        <f>C11-D11</f>
        <v>24489.2402</v>
      </c>
    </row>
    <row r="14" spans="1:4" ht="15" customHeight="1" x14ac:dyDescent="0.25">
      <c r="A14" s="37"/>
      <c r="B14" s="37"/>
      <c r="C14" s="37"/>
      <c r="D14" s="38"/>
    </row>
    <row r="15" spans="1:4" ht="15" customHeight="1" x14ac:dyDescent="0.25">
      <c r="A15" s="37"/>
      <c r="B15" s="37"/>
      <c r="C15" s="37"/>
      <c r="D15" s="38"/>
    </row>
    <row r="16" spans="1:4" ht="15" customHeight="1" x14ac:dyDescent="0.25">
      <c r="A16" s="37"/>
      <c r="B16" s="37"/>
      <c r="C16" s="37"/>
      <c r="D16" s="38"/>
    </row>
    <row r="17" spans="1:4" ht="15.75" customHeight="1" x14ac:dyDescent="0.25">
      <c r="A17" s="56" t="s">
        <v>56</v>
      </c>
      <c r="B17" s="56"/>
      <c r="C17" s="56"/>
      <c r="D17" s="46"/>
    </row>
    <row r="18" spans="1:4" ht="15" customHeight="1" thickBot="1" x14ac:dyDescent="0.3">
      <c r="A18" s="37"/>
      <c r="B18" s="37"/>
      <c r="C18" s="37"/>
      <c r="D18" s="38"/>
    </row>
    <row r="19" spans="1:4" ht="15" customHeight="1" thickBot="1" x14ac:dyDescent="0.25">
      <c r="A19" s="39" t="s">
        <v>54</v>
      </c>
      <c r="B19" s="19">
        <f>'выборка 15'!O15+(1099.35*3)</f>
        <v>7746.0399999999991</v>
      </c>
      <c r="C19" s="19">
        <f>'выборка 15'!P15+912.46+1204.34+1520.3</f>
        <v>6870.72</v>
      </c>
      <c r="D19" s="40">
        <v>0</v>
      </c>
    </row>
    <row r="21" spans="1:4" ht="15.75" customHeight="1" x14ac:dyDescent="0.25">
      <c r="A21" s="56" t="s">
        <v>63</v>
      </c>
      <c r="B21" s="56"/>
      <c r="C21" s="56"/>
      <c r="D21" s="47">
        <f>C19+D17-D19</f>
        <v>6870.72</v>
      </c>
    </row>
    <row r="24" spans="1:4" x14ac:dyDescent="0.2">
      <c r="A24" s="48" t="s">
        <v>64</v>
      </c>
      <c r="B24" s="48"/>
      <c r="C24" s="48"/>
      <c r="D24" s="48">
        <v>18965.14</v>
      </c>
    </row>
    <row r="26" spans="1:4" x14ac:dyDescent="0.2">
      <c r="A26" s="57" t="s">
        <v>65</v>
      </c>
    </row>
  </sheetData>
  <mergeCells count="5">
    <mergeCell ref="A3:D3"/>
    <mergeCell ref="A7:B7"/>
    <mergeCell ref="A13:C13"/>
    <mergeCell ref="A17:C17"/>
    <mergeCell ref="A21:C21"/>
  </mergeCells>
  <pageMargins left="0.7" right="0.7" top="0.75" bottom="0.75" header="0.3" footer="0.3"/>
  <pageSetup paperSize="9" scale="92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выборка 15</vt:lpstr>
      <vt:lpstr>общий отчет по дому за 15 г</vt:lpstr>
      <vt:lpstr>отчет сод. жилья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Windows User</cp:lastModifiedBy>
  <cp:lastPrinted>2016-01-28T10:02:12Z</cp:lastPrinted>
  <dcterms:created xsi:type="dcterms:W3CDTF">2015-02-24T21:57:31Z</dcterms:created>
  <dcterms:modified xsi:type="dcterms:W3CDTF">2016-02-23T15:03:51Z</dcterms:modified>
</cp:coreProperties>
</file>