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8195" windowHeight="11265" firstSheet="2" activeTab="3"/>
  </bookViews>
  <sheets>
    <sheet name="выборка 15" sheetId="3" state="hidden" r:id="rId1"/>
    <sheet name="общий отчет по дому за 15 г" sheetId="1" state="hidden" r:id="rId2"/>
    <sheet name="расход по дому ТР 15" sheetId="2" r:id="rId3"/>
    <sheet name="расход по дому ТО" sheetId="6" r:id="rId4"/>
  </sheets>
  <calcPr calcId="144525"/>
</workbook>
</file>

<file path=xl/calcChain.xml><?xml version="1.0" encoding="utf-8"?>
<calcChain xmlns="http://schemas.openxmlformats.org/spreadsheetml/2006/main">
  <c r="G33" i="6" l="1"/>
  <c r="G26" i="2"/>
  <c r="AK12" i="3" l="1"/>
  <c r="AK11" i="3"/>
  <c r="AK10" i="3"/>
  <c r="AG10" i="3" l="1"/>
  <c r="AN9" i="3" l="1"/>
  <c r="E8" i="1" l="1"/>
  <c r="AK9" i="3"/>
  <c r="AI9" i="3"/>
  <c r="AG9" i="3"/>
  <c r="AG15" i="3" s="1"/>
  <c r="AE9" i="3"/>
  <c r="AC9" i="3"/>
  <c r="AA9" i="3"/>
  <c r="Y9" i="3"/>
  <c r="K8" i="3"/>
  <c r="O8" i="3"/>
  <c r="U8" i="3"/>
  <c r="W9" i="3"/>
  <c r="U9" i="3"/>
  <c r="O9" i="3"/>
  <c r="Q9" i="3" s="1"/>
  <c r="K9" i="3"/>
  <c r="C9" i="3"/>
  <c r="E9" i="3" s="1"/>
  <c r="AQ14" i="3"/>
  <c r="AQ13" i="3"/>
  <c r="AQ12" i="3"/>
  <c r="AQ11" i="3"/>
  <c r="AQ10" i="3"/>
  <c r="AQ9" i="3"/>
  <c r="AQ8" i="3"/>
  <c r="AQ7" i="3"/>
  <c r="AQ6" i="3"/>
  <c r="AQ5" i="3"/>
  <c r="AQ4" i="3"/>
  <c r="AQ3" i="3"/>
  <c r="AH15" i="3"/>
  <c r="E7" i="1"/>
  <c r="AO15" i="3"/>
  <c r="AL15" i="3"/>
  <c r="S15" i="3"/>
  <c r="P15" i="3"/>
  <c r="T14" i="3"/>
  <c r="T13" i="3"/>
  <c r="T12" i="3"/>
  <c r="T11" i="3"/>
  <c r="T10" i="3"/>
  <c r="T9" i="3"/>
  <c r="T8" i="3"/>
  <c r="T7" i="3"/>
  <c r="T6" i="3"/>
  <c r="T5" i="3"/>
  <c r="T4" i="3"/>
  <c r="Q14" i="3"/>
  <c r="Q13" i="3"/>
  <c r="Q12" i="3"/>
  <c r="Q11" i="3"/>
  <c r="Q10" i="3"/>
  <c r="Q8" i="3"/>
  <c r="Q7" i="3"/>
  <c r="Q6" i="3"/>
  <c r="Q5" i="3"/>
  <c r="Q4" i="3"/>
  <c r="T3" i="3"/>
  <c r="Q3" i="3"/>
  <c r="AP14" i="3"/>
  <c r="AR14" i="3" s="1"/>
  <c r="AP13" i="3"/>
  <c r="AR13" i="3" s="1"/>
  <c r="AP12" i="3"/>
  <c r="AR12" i="3" s="1"/>
  <c r="AP11" i="3"/>
  <c r="AR11" i="3" s="1"/>
  <c r="AP10" i="3"/>
  <c r="AR10" i="3" s="1"/>
  <c r="AP9" i="3"/>
  <c r="AR9" i="3" s="1"/>
  <c r="AP8" i="3"/>
  <c r="AR8" i="3" s="1"/>
  <c r="AP7" i="3"/>
  <c r="AR7" i="3" s="1"/>
  <c r="AP6" i="3"/>
  <c r="AR6" i="3" s="1"/>
  <c r="AP5" i="3"/>
  <c r="AR5" i="3" s="1"/>
  <c r="AP4" i="3"/>
  <c r="AR4" i="3" s="1"/>
  <c r="AM14" i="3"/>
  <c r="AM13" i="3"/>
  <c r="AM12" i="3"/>
  <c r="AM11" i="3"/>
  <c r="AM10" i="3"/>
  <c r="AM9" i="3"/>
  <c r="AM8" i="3"/>
  <c r="AM7" i="3"/>
  <c r="AM6" i="3"/>
  <c r="AM5" i="3"/>
  <c r="AM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8" i="3"/>
  <c r="E7" i="3"/>
  <c r="E6" i="3"/>
  <c r="E5" i="3"/>
  <c r="E4" i="3"/>
  <c r="AP3" i="3"/>
  <c r="AR3" i="3" s="1"/>
  <c r="AM3" i="3"/>
  <c r="M3" i="3"/>
  <c r="H3" i="3"/>
  <c r="N3" i="3" s="1"/>
  <c r="E3" i="3"/>
  <c r="Q15" i="3" l="1"/>
  <c r="T15" i="3"/>
  <c r="AQ15" i="3"/>
  <c r="AR15" i="3"/>
  <c r="G34" i="6" s="1"/>
  <c r="G15" i="3"/>
  <c r="D15" i="3"/>
  <c r="F8" i="1" l="1"/>
  <c r="D8" i="1"/>
  <c r="C8" i="1"/>
  <c r="E6" i="1"/>
  <c r="AN15" i="3" l="1"/>
  <c r="AK15" i="3"/>
  <c r="AP15" i="3"/>
  <c r="AM15" i="3"/>
  <c r="C15" i="3"/>
  <c r="F15" i="3"/>
  <c r="I15" i="3"/>
  <c r="J15" i="3"/>
  <c r="K15" i="3"/>
  <c r="C12" i="1" s="1"/>
  <c r="L15" i="3"/>
  <c r="D12" i="1" s="1"/>
  <c r="O15" i="3"/>
  <c r="R15" i="3"/>
  <c r="U15" i="3"/>
  <c r="V15" i="3"/>
  <c r="W15" i="3"/>
  <c r="X15" i="3"/>
  <c r="Y15" i="3"/>
  <c r="C9" i="1" s="1"/>
  <c r="Z15" i="3"/>
  <c r="D9" i="1" s="1"/>
  <c r="AA15" i="3"/>
  <c r="C10" i="1" s="1"/>
  <c r="AB15" i="3"/>
  <c r="D10" i="1" s="1"/>
  <c r="AC15" i="3"/>
  <c r="C11" i="1" s="1"/>
  <c r="AD15" i="3"/>
  <c r="D11" i="1" s="1"/>
  <c r="AE15" i="3"/>
  <c r="C13" i="1" s="1"/>
  <c r="AF15" i="3"/>
  <c r="D13" i="1" s="1"/>
  <c r="F13" i="1" s="1"/>
  <c r="AI15" i="3"/>
  <c r="C14" i="1" s="1"/>
  <c r="AJ15" i="3"/>
  <c r="D14" i="1" s="1"/>
  <c r="M15" i="3"/>
  <c r="H15" i="3"/>
  <c r="E15" i="3"/>
  <c r="C7" i="1" l="1"/>
  <c r="N15" i="3"/>
  <c r="C6" i="1" l="1"/>
  <c r="G27" i="2"/>
  <c r="D7" i="1"/>
  <c r="F7" i="1"/>
  <c r="D6" i="1"/>
  <c r="F6" i="1" l="1"/>
</calcChain>
</file>

<file path=xl/sharedStrings.xml><?xml version="1.0" encoding="utf-8"?>
<sst xmlns="http://schemas.openxmlformats.org/spreadsheetml/2006/main" count="175" uniqueCount="130">
  <si>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</si>
  <si>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</si>
  <si>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</si>
  <si>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</si>
  <si>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</si>
  <si>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</si>
  <si>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</si>
  <si>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</si>
  <si>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</si>
  <si>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</si>
  <si>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</si>
  <si>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</si>
  <si>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</si>
  <si>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</si>
  <si>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</si>
  <si>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</si>
  <si>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</si>
  <si>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</si>
  <si>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</si>
  <si>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</si>
  <si>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</si>
  <si>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</si>
  <si>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</si>
  <si>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</si>
  <si>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</si>
  <si>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</si>
  <si>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</si>
  <si>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</si>
  <si>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</si>
  <si>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</si>
  <si>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</si>
  <si>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</si>
  <si>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</si>
  <si>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</si>
  <si>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</si>
  <si>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</si>
  <si>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</si>
  <si>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</si>
  <si>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</si>
  <si>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</si>
  <si>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</si>
  <si>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</si>
  <si>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</si>
  <si>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</si>
  <si>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</si>
  <si>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</si>
  <si>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</si>
  <si>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</si>
  <si>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</si>
  <si>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</si>
  <si>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</si>
  <si>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</si>
  <si>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</si>
  <si>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</si>
  <si>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</si>
  <si>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</si>
  <si>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</si>
  <si>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Информация о выполненных работах  по статье "Содержание жилья"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</si>
  <si>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</si>
  <si>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</si>
  <si>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</si>
  <si>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</si>
  <si>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</si>
  <si>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Итого</t>
  </si>
  <si>
    <t>начислено за дымоходы и вент каналы. Жил</t>
  </si>
  <si>
    <t>получено за дымоходы и вент каналы. Жил</t>
  </si>
  <si>
    <t>задолженность по данным статьям</t>
  </si>
  <si>
    <t>остаток на данный момент</t>
  </si>
  <si>
    <t>С.Шило, 200</t>
  </si>
  <si>
    <t>в доме по адресу ул. С.Шило, 200</t>
  </si>
  <si>
    <t>начислено антена</t>
  </si>
  <si>
    <t>получено антена</t>
  </si>
  <si>
    <t>июнь</t>
  </si>
  <si>
    <t>подъезд № 1, 2, 3, 4, 5, 6.</t>
  </si>
  <si>
    <t>Установка датчиков движения</t>
  </si>
  <si>
    <t>подъезд № 1, 3, 4, 5, 6, 7</t>
  </si>
  <si>
    <t>Ремонт щита этажного и в вводнораспределительном устройстве(ВРУ)</t>
  </si>
  <si>
    <t>Дезинсекция (блохи)</t>
  </si>
  <si>
    <t>Дезинсекция (блохи)-повтор</t>
  </si>
  <si>
    <t>Объем выполненных работ</t>
  </si>
  <si>
    <t>1162 м2</t>
  </si>
  <si>
    <t>1467 м2</t>
  </si>
  <si>
    <t>Генеральный директор ООО У0 "ТаганСервис"____________________________________________Брехов Ю.А.</t>
  </si>
  <si>
    <t>в доме по  адресу ул. С. Шило, 200  за период с 01.06.2015 по 31.07.2015гг.</t>
  </si>
  <si>
    <t>июль</t>
  </si>
  <si>
    <t>придомовая территория</t>
  </si>
  <si>
    <t>покос травы</t>
  </si>
  <si>
    <t>500 м2</t>
  </si>
  <si>
    <t>ремонт щита этажного и подъездного электроосвещения</t>
  </si>
  <si>
    <t>август</t>
  </si>
  <si>
    <t>узел учета</t>
  </si>
  <si>
    <t>ремонт ГВС</t>
  </si>
  <si>
    <t>кв. 135,107,13,127</t>
  </si>
  <si>
    <t>ремонт щита этажного и ВРУ</t>
  </si>
  <si>
    <t>гидравлическое испытание трубопровода ГВС</t>
  </si>
  <si>
    <t>ремонт трубопровода ГВС</t>
  </si>
  <si>
    <t>кв. 61</t>
  </si>
  <si>
    <t>сентябрь</t>
  </si>
  <si>
    <t>кв.234</t>
  </si>
  <si>
    <t>устранение засора труб КНС и частичная смена труб ливневки</t>
  </si>
  <si>
    <t>смена узла учета ГВС</t>
  </si>
  <si>
    <t>кв. 40,238,217</t>
  </si>
  <si>
    <t>смена труб ГВС,КНС</t>
  </si>
  <si>
    <t>ремонт ВРУ</t>
  </si>
  <si>
    <t>октябрь</t>
  </si>
  <si>
    <t>ремонт электроосвещения в подъезде</t>
  </si>
  <si>
    <t>осенний осмотр</t>
  </si>
  <si>
    <t>устройство доски для объявлений</t>
  </si>
  <si>
    <t>запуск системы ЦО</t>
  </si>
  <si>
    <t>ремонт электрооборудования</t>
  </si>
  <si>
    <t>ремонт элеватора узла</t>
  </si>
  <si>
    <t>кв.99</t>
  </si>
  <si>
    <t>смена запорной арматуры на трубопроводе ГВС</t>
  </si>
  <si>
    <t>ноябрь</t>
  </si>
  <si>
    <t>кв.147,148</t>
  </si>
  <si>
    <t xml:space="preserve">Устранение засора труб КНС </t>
  </si>
  <si>
    <t>подъезд,1,2,3,4,5</t>
  </si>
  <si>
    <t>Ремонт подъездного и надподъездного электроосвещения</t>
  </si>
  <si>
    <t>Обрезка деревьев</t>
  </si>
  <si>
    <t>подъезд 1,2,3</t>
  </si>
  <si>
    <t>Закрытие теплового контура</t>
  </si>
  <si>
    <t>подъезд 1,7</t>
  </si>
  <si>
    <t>устройство аншлага (информационная табличка)</t>
  </si>
  <si>
    <t>корректировка акта №3 за июль 2015 г(устройство аншлага(информационной таблички) подъезд №1,7)</t>
  </si>
  <si>
    <t>декабрь</t>
  </si>
  <si>
    <t>кв.51,235</t>
  </si>
  <si>
    <t>ремонт щита этажного</t>
  </si>
  <si>
    <t xml:space="preserve">Информация о выполненных работах по статье "Ремонт жилья" по адресу ул. С.Шило, 200  за период 01.06.2015 г по 31.12.2015 г </t>
  </si>
  <si>
    <t>за период с 01.06.2015 по 31.12.2015 гг.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</si>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</sst>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88">
    <xf numFmtId="0" fontId="0" fillId="0" borderId="0" xfId="0"/>
    <xf numFmtId="0" fontId="4" fillId="0" borderId="0" xfId="0" applyFont="1" applyAlignment="1"/>
    <xf numFmtId="0" fontId="0" fillId="0" borderId="1" xfId="0" applyBorder="1"/>
    <xf numFmtId="0" fontId="0" fillId="0" borderId="3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6" fillId="0" borderId="21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2" fillId="0" borderId="3" xfId="0" applyFont="1" applyBorder="1"/>
    <xf numFmtId="0" fontId="2" fillId="0" borderId="23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2" fillId="0" borderId="12" xfId="0" applyNumberFormat="1" applyFont="1" applyBorder="1"/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5" fillId="0" borderId="10" xfId="0" applyNumberFormat="1" applyFont="1" applyBorder="1" applyAlignment="1"/>
    <xf numFmtId="164" fontId="5" fillId="0" borderId="14" xfId="0" applyNumberFormat="1" applyFont="1" applyBorder="1" applyAlignment="1"/>
    <xf numFmtId="2" fontId="0" fillId="2" borderId="3" xfId="0" applyNumberFormat="1" applyFill="1" applyBorder="1"/>
    <xf numFmtId="0" fontId="2" fillId="0" borderId="32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0" fillId="0" borderId="28" xfId="0" applyBorder="1"/>
    <xf numFmtId="0" fontId="2" fillId="0" borderId="34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11" xfId="0" applyBorder="1"/>
    <xf numFmtId="0" fontId="1" fillId="3" borderId="3" xfId="1" applyBorder="1"/>
    <xf numFmtId="0" fontId="1" fillId="3" borderId="11" xfId="1" applyBorder="1"/>
    <xf numFmtId="0" fontId="1" fillId="3" borderId="12" xfId="1" applyBorder="1"/>
    <xf numFmtId="2" fontId="0" fillId="0" borderId="33" xfId="0" applyNumberFormat="1" applyBorder="1"/>
    <xf numFmtId="2" fontId="0" fillId="0" borderId="28" xfId="0" applyNumberFormat="1" applyBorder="1"/>
    <xf numFmtId="0" fontId="2" fillId="0" borderId="29" xfId="0" applyFont="1" applyBorder="1" applyAlignment="1">
      <alignment wrapText="1"/>
    </xf>
    <xf numFmtId="0" fontId="0" fillId="0" borderId="30" xfId="0" applyBorder="1"/>
    <xf numFmtId="0" fontId="0" fillId="0" borderId="1" xfId="0" applyBorder="1" applyAlignment="1">
      <alignment wrapText="1"/>
    </xf>
    <xf numFmtId="0" fontId="2" fillId="0" borderId="0" xfId="0" applyFont="1" applyFill="1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6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2" fillId="0" borderId="0" xfId="0" applyFont="1"/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topLeftCell="S1" workbookViewId="0">
      <selection activeCell="AO14" sqref="AO14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4" ht="13.5" thickBot="1" x14ac:dyDescent="0.25"/>
    <row r="2" spans="1:44" ht="55.5" customHeight="1" thickBot="1" x14ac:dyDescent="0.25">
      <c r="A2" s="13" t="s">
        <v>24</v>
      </c>
      <c r="B2" s="14" t="s">
        <v>25</v>
      </c>
      <c r="C2" s="14" t="s">
        <v>26</v>
      </c>
      <c r="D2" s="14" t="s">
        <v>28</v>
      </c>
      <c r="E2" s="17" t="s">
        <v>35</v>
      </c>
      <c r="F2" s="14" t="s">
        <v>27</v>
      </c>
      <c r="G2" s="14" t="s">
        <v>29</v>
      </c>
      <c r="H2" s="17" t="s">
        <v>36</v>
      </c>
      <c r="I2" s="14" t="s">
        <v>30</v>
      </c>
      <c r="J2" s="14" t="s">
        <v>31</v>
      </c>
      <c r="K2" s="14" t="s">
        <v>53</v>
      </c>
      <c r="L2" s="14" t="s">
        <v>32</v>
      </c>
      <c r="M2" s="17" t="s">
        <v>33</v>
      </c>
      <c r="N2" s="17" t="s">
        <v>34</v>
      </c>
      <c r="O2" s="15" t="s">
        <v>37</v>
      </c>
      <c r="P2" s="15" t="s">
        <v>64</v>
      </c>
      <c r="Q2" s="15" t="s">
        <v>63</v>
      </c>
      <c r="R2" s="15" t="s">
        <v>38</v>
      </c>
      <c r="S2" s="15" t="s">
        <v>65</v>
      </c>
      <c r="T2" s="15" t="s">
        <v>63</v>
      </c>
      <c r="U2" s="15" t="s">
        <v>39</v>
      </c>
      <c r="V2" s="15" t="s">
        <v>40</v>
      </c>
      <c r="W2" s="15" t="s">
        <v>41</v>
      </c>
      <c r="X2" s="15" t="s">
        <v>42</v>
      </c>
      <c r="Y2" s="15" t="s">
        <v>43</v>
      </c>
      <c r="Z2" s="15" t="s">
        <v>44</v>
      </c>
      <c r="AA2" s="15" t="s">
        <v>45</v>
      </c>
      <c r="AB2" s="15" t="s">
        <v>46</v>
      </c>
      <c r="AC2" s="15" t="s">
        <v>47</v>
      </c>
      <c r="AD2" s="15" t="s">
        <v>48</v>
      </c>
      <c r="AE2" s="15" t="s">
        <v>49</v>
      </c>
      <c r="AF2" s="15" t="s">
        <v>50</v>
      </c>
      <c r="AG2" s="15" t="s">
        <v>70</v>
      </c>
      <c r="AH2" s="15" t="s">
        <v>71</v>
      </c>
      <c r="AI2" s="15" t="s">
        <v>51</v>
      </c>
      <c r="AJ2" s="16" t="s">
        <v>52</v>
      </c>
      <c r="AK2" s="14" t="s">
        <v>55</v>
      </c>
      <c r="AL2" s="14" t="s">
        <v>28</v>
      </c>
      <c r="AM2" s="17" t="s">
        <v>35</v>
      </c>
      <c r="AN2" s="14" t="s">
        <v>56</v>
      </c>
      <c r="AO2" s="14" t="s">
        <v>29</v>
      </c>
      <c r="AP2" s="17" t="s">
        <v>36</v>
      </c>
      <c r="AQ2" s="17" t="s">
        <v>62</v>
      </c>
      <c r="AR2" s="17" t="s">
        <v>34</v>
      </c>
    </row>
    <row r="3" spans="1:44" ht="15" x14ac:dyDescent="0.25">
      <c r="A3" s="12" t="s">
        <v>68</v>
      </c>
      <c r="B3" s="3">
        <v>13391</v>
      </c>
      <c r="C3" s="3">
        <v>0</v>
      </c>
      <c r="D3" s="3">
        <v>0</v>
      </c>
      <c r="E3" s="18">
        <f>C3+D3</f>
        <v>0</v>
      </c>
      <c r="F3" s="3">
        <v>0</v>
      </c>
      <c r="G3" s="3">
        <v>0</v>
      </c>
      <c r="H3" s="18">
        <f>F3+G3</f>
        <v>0</v>
      </c>
      <c r="I3" s="3">
        <v>0</v>
      </c>
      <c r="J3" s="3">
        <v>0</v>
      </c>
      <c r="K3" s="3">
        <v>0</v>
      </c>
      <c r="L3" s="3">
        <v>0</v>
      </c>
      <c r="M3" s="18">
        <f>(I3+J3+L3)*1.5%</f>
        <v>0</v>
      </c>
      <c r="N3" s="20">
        <f>H3*1.5%</f>
        <v>0</v>
      </c>
      <c r="O3" s="3">
        <v>0</v>
      </c>
      <c r="P3" s="3">
        <v>0</v>
      </c>
      <c r="Q3" s="50">
        <f>O3+P3</f>
        <v>0</v>
      </c>
      <c r="R3" s="3">
        <v>0</v>
      </c>
      <c r="S3" s="3">
        <v>0</v>
      </c>
      <c r="T3" s="50">
        <f>R3+S3</f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18">
        <f>AK3+AL3</f>
        <v>0</v>
      </c>
      <c r="AN3" s="3">
        <v>0</v>
      </c>
      <c r="AO3" s="3">
        <v>0</v>
      </c>
      <c r="AP3" s="18">
        <f>AN3+AO3</f>
        <v>0</v>
      </c>
      <c r="AQ3" s="42">
        <f>AF3+AH3*1.5%</f>
        <v>0</v>
      </c>
      <c r="AR3" s="20">
        <f>AP3*1.5%</f>
        <v>0</v>
      </c>
    </row>
    <row r="4" spans="1:44" ht="15" x14ac:dyDescent="0.25">
      <c r="A4" s="12" t="s">
        <v>68</v>
      </c>
      <c r="B4" s="3">
        <v>13391</v>
      </c>
      <c r="C4" s="3">
        <v>0</v>
      </c>
      <c r="D4" s="3">
        <v>0</v>
      </c>
      <c r="E4" s="18">
        <f t="shared" ref="E4:E14" si="0">C4+D4</f>
        <v>0</v>
      </c>
      <c r="F4" s="3">
        <v>0</v>
      </c>
      <c r="G4" s="3">
        <v>0</v>
      </c>
      <c r="H4" s="18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8">
        <f t="shared" ref="M4:M14" si="2">(I4+J4+L4)*1.5%</f>
        <v>0</v>
      </c>
      <c r="N4" s="20">
        <f t="shared" ref="N4:N14" si="3">H4*1.5%</f>
        <v>0</v>
      </c>
      <c r="O4" s="3">
        <v>0</v>
      </c>
      <c r="P4" s="3">
        <v>0</v>
      </c>
      <c r="Q4" s="50">
        <f t="shared" ref="Q4:Q14" si="4">O4+P4</f>
        <v>0</v>
      </c>
      <c r="R4" s="3">
        <v>0</v>
      </c>
      <c r="S4" s="3">
        <v>0</v>
      </c>
      <c r="T4" s="50">
        <f t="shared" ref="T4:T14" si="5">R4+S4</f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18">
        <f t="shared" ref="AM4:AM14" si="6">AK4+AL4</f>
        <v>0</v>
      </c>
      <c r="AN4" s="3">
        <v>0</v>
      </c>
      <c r="AO4" s="3">
        <v>0</v>
      </c>
      <c r="AP4" s="18">
        <f t="shared" ref="AP4:AP14" si="7">AN4+AO4</f>
        <v>0</v>
      </c>
      <c r="AQ4" s="42">
        <f t="shared" ref="AQ4:AQ14" si="8">AF4+AH4*1.5%</f>
        <v>0</v>
      </c>
      <c r="AR4" s="20">
        <f t="shared" ref="AR4:AR14" si="9">AP4*1.5%</f>
        <v>0</v>
      </c>
    </row>
    <row r="5" spans="1:44" ht="15" x14ac:dyDescent="0.25">
      <c r="A5" s="12" t="s">
        <v>68</v>
      </c>
      <c r="B5" s="3">
        <v>13391</v>
      </c>
      <c r="C5" s="3">
        <v>0</v>
      </c>
      <c r="D5" s="3">
        <v>0</v>
      </c>
      <c r="E5" s="18">
        <f t="shared" si="0"/>
        <v>0</v>
      </c>
      <c r="F5" s="3">
        <v>0</v>
      </c>
      <c r="G5" s="3">
        <v>0</v>
      </c>
      <c r="H5" s="18">
        <f t="shared" si="1"/>
        <v>0</v>
      </c>
      <c r="I5" s="3">
        <v>0</v>
      </c>
      <c r="J5" s="3">
        <v>0</v>
      </c>
      <c r="K5" s="3">
        <v>0</v>
      </c>
      <c r="L5" s="3">
        <v>0</v>
      </c>
      <c r="M5" s="18">
        <f t="shared" si="2"/>
        <v>0</v>
      </c>
      <c r="N5" s="20">
        <f t="shared" si="3"/>
        <v>0</v>
      </c>
      <c r="O5" s="3">
        <v>0</v>
      </c>
      <c r="P5" s="3">
        <v>0</v>
      </c>
      <c r="Q5" s="50">
        <f t="shared" si="4"/>
        <v>0</v>
      </c>
      <c r="R5" s="3">
        <v>0</v>
      </c>
      <c r="S5" s="3">
        <v>0</v>
      </c>
      <c r="T5" s="50">
        <f t="shared" si="5"/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18">
        <f t="shared" si="6"/>
        <v>0</v>
      </c>
      <c r="AN5" s="3">
        <v>0</v>
      </c>
      <c r="AO5" s="3">
        <v>0</v>
      </c>
      <c r="AP5" s="18">
        <f t="shared" si="7"/>
        <v>0</v>
      </c>
      <c r="AQ5" s="42">
        <f t="shared" si="8"/>
        <v>0</v>
      </c>
      <c r="AR5" s="20">
        <f t="shared" si="9"/>
        <v>0</v>
      </c>
    </row>
    <row r="6" spans="1:44" ht="15" x14ac:dyDescent="0.25">
      <c r="A6" s="12" t="s">
        <v>68</v>
      </c>
      <c r="B6" s="3">
        <v>13391</v>
      </c>
      <c r="C6" s="3">
        <v>0</v>
      </c>
      <c r="D6" s="3">
        <v>0</v>
      </c>
      <c r="E6" s="18">
        <f t="shared" si="0"/>
        <v>0</v>
      </c>
      <c r="F6" s="3">
        <v>0</v>
      </c>
      <c r="G6" s="3">
        <v>0</v>
      </c>
      <c r="H6" s="18">
        <f t="shared" si="1"/>
        <v>0</v>
      </c>
      <c r="I6" s="3">
        <v>0</v>
      </c>
      <c r="J6" s="3">
        <v>0</v>
      </c>
      <c r="K6" s="3">
        <v>0</v>
      </c>
      <c r="L6" s="3">
        <v>0</v>
      </c>
      <c r="M6" s="18">
        <f t="shared" si="2"/>
        <v>0</v>
      </c>
      <c r="N6" s="20">
        <f t="shared" si="3"/>
        <v>0</v>
      </c>
      <c r="O6" s="3">
        <v>0</v>
      </c>
      <c r="P6" s="3">
        <v>0</v>
      </c>
      <c r="Q6" s="50">
        <f t="shared" si="4"/>
        <v>0</v>
      </c>
      <c r="R6" s="3">
        <v>0</v>
      </c>
      <c r="S6" s="3">
        <v>0</v>
      </c>
      <c r="T6" s="50">
        <f t="shared" si="5"/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18">
        <f t="shared" si="6"/>
        <v>0</v>
      </c>
      <c r="AN6" s="3">
        <v>0</v>
      </c>
      <c r="AO6" s="3">
        <v>0</v>
      </c>
      <c r="AP6" s="18">
        <f t="shared" si="7"/>
        <v>0</v>
      </c>
      <c r="AQ6" s="42">
        <f t="shared" si="8"/>
        <v>0</v>
      </c>
      <c r="AR6" s="20">
        <f t="shared" si="9"/>
        <v>0</v>
      </c>
    </row>
    <row r="7" spans="1:44" ht="15" x14ac:dyDescent="0.25">
      <c r="A7" s="12" t="s">
        <v>68</v>
      </c>
      <c r="B7" s="3">
        <v>13391</v>
      </c>
      <c r="C7" s="3">
        <v>0</v>
      </c>
      <c r="D7" s="3">
        <v>0</v>
      </c>
      <c r="E7" s="18">
        <f t="shared" si="0"/>
        <v>0</v>
      </c>
      <c r="F7" s="3">
        <v>0</v>
      </c>
      <c r="G7" s="3">
        <v>0</v>
      </c>
      <c r="H7" s="18">
        <f t="shared" si="1"/>
        <v>0</v>
      </c>
      <c r="I7" s="3">
        <v>0</v>
      </c>
      <c r="J7" s="3">
        <v>0</v>
      </c>
      <c r="K7" s="3">
        <v>0</v>
      </c>
      <c r="L7" s="3">
        <v>0</v>
      </c>
      <c r="M7" s="18">
        <f t="shared" si="2"/>
        <v>0</v>
      </c>
      <c r="N7" s="20">
        <f t="shared" si="3"/>
        <v>0</v>
      </c>
      <c r="O7" s="3">
        <v>0</v>
      </c>
      <c r="P7" s="3">
        <v>0</v>
      </c>
      <c r="Q7" s="50">
        <f t="shared" si="4"/>
        <v>0</v>
      </c>
      <c r="R7" s="3">
        <v>0</v>
      </c>
      <c r="S7" s="3">
        <v>0</v>
      </c>
      <c r="T7" s="50">
        <f t="shared" si="5"/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18">
        <f t="shared" si="6"/>
        <v>0</v>
      </c>
      <c r="AN7" s="3">
        <v>0</v>
      </c>
      <c r="AO7" s="3">
        <v>0</v>
      </c>
      <c r="AP7" s="18">
        <f t="shared" si="7"/>
        <v>0</v>
      </c>
      <c r="AQ7" s="42">
        <f t="shared" si="8"/>
        <v>0</v>
      </c>
      <c r="AR7" s="20">
        <f t="shared" si="9"/>
        <v>0</v>
      </c>
    </row>
    <row r="8" spans="1:44" ht="15" x14ac:dyDescent="0.25">
      <c r="A8" s="12" t="s">
        <v>68</v>
      </c>
      <c r="B8" s="3">
        <v>13391</v>
      </c>
      <c r="C8" s="2">
        <v>40182.6</v>
      </c>
      <c r="D8" s="2">
        <v>1094.44</v>
      </c>
      <c r="E8" s="18">
        <f t="shared" si="0"/>
        <v>41277.040000000001</v>
      </c>
      <c r="F8" s="2">
        <v>437.2</v>
      </c>
      <c r="G8" s="2">
        <v>0</v>
      </c>
      <c r="H8" s="18">
        <f t="shared" si="1"/>
        <v>437.2</v>
      </c>
      <c r="I8" s="2">
        <v>0</v>
      </c>
      <c r="J8" s="2">
        <v>0</v>
      </c>
      <c r="K8" s="2">
        <f>45540.28</f>
        <v>45540.28</v>
      </c>
      <c r="L8" s="2">
        <v>495.48</v>
      </c>
      <c r="M8" s="18">
        <f t="shared" si="2"/>
        <v>7.4321999999999999</v>
      </c>
      <c r="N8" s="20">
        <f t="shared" si="3"/>
        <v>6.5579999999999998</v>
      </c>
      <c r="O8" s="2">
        <f>2678.84</f>
        <v>2678.84</v>
      </c>
      <c r="P8" s="3">
        <v>0</v>
      </c>
      <c r="Q8" s="50">
        <f t="shared" si="4"/>
        <v>2678.84</v>
      </c>
      <c r="R8" s="2">
        <v>29.14</v>
      </c>
      <c r="S8" s="2">
        <v>0</v>
      </c>
      <c r="T8" s="50">
        <f t="shared" si="5"/>
        <v>29.14</v>
      </c>
      <c r="U8" s="2">
        <f>2678.85</f>
        <v>2678.85</v>
      </c>
      <c r="V8" s="2">
        <v>29.15</v>
      </c>
      <c r="W8" s="2">
        <v>2009.79</v>
      </c>
      <c r="X8" s="2">
        <v>21.86</v>
      </c>
      <c r="Y8" s="2">
        <v>7766.4</v>
      </c>
      <c r="Z8" s="2">
        <v>0</v>
      </c>
      <c r="AA8" s="2">
        <v>13394.2</v>
      </c>
      <c r="AB8" s="2">
        <v>145.72999999999999</v>
      </c>
      <c r="AC8" s="2">
        <v>24109.56</v>
      </c>
      <c r="AD8" s="2">
        <v>264.32</v>
      </c>
      <c r="AE8" s="2">
        <v>1473.52</v>
      </c>
      <c r="AF8" s="2">
        <v>16.04</v>
      </c>
      <c r="AG8" s="2">
        <v>2610.5700000000002</v>
      </c>
      <c r="AH8" s="2">
        <v>17.59</v>
      </c>
      <c r="AI8" s="2">
        <v>28663.56</v>
      </c>
      <c r="AJ8" s="2">
        <v>311.87</v>
      </c>
      <c r="AK8" s="2">
        <v>55854.1</v>
      </c>
      <c r="AL8" s="2">
        <v>1521.28</v>
      </c>
      <c r="AM8" s="18">
        <f t="shared" si="6"/>
        <v>57375.38</v>
      </c>
      <c r="AN8" s="2">
        <v>607.71</v>
      </c>
      <c r="AO8" s="2">
        <v>0</v>
      </c>
      <c r="AP8" s="18">
        <f t="shared" si="7"/>
        <v>607.71</v>
      </c>
      <c r="AQ8" s="42">
        <f t="shared" si="8"/>
        <v>16.303850000000001</v>
      </c>
      <c r="AR8" s="20">
        <f t="shared" si="9"/>
        <v>9.1156500000000005</v>
      </c>
    </row>
    <row r="9" spans="1:44" ht="15" x14ac:dyDescent="0.25">
      <c r="A9" s="12" t="s">
        <v>68</v>
      </c>
      <c r="B9" s="3">
        <v>13391</v>
      </c>
      <c r="C9" s="2">
        <f>40061.1-1175.3</f>
        <v>38885.799999999996</v>
      </c>
      <c r="D9" s="2">
        <v>1094.44</v>
      </c>
      <c r="E9" s="18">
        <f t="shared" si="0"/>
        <v>39980.239999999998</v>
      </c>
      <c r="F9" s="2">
        <v>46002.61</v>
      </c>
      <c r="G9" s="2">
        <v>2337.0700000000002</v>
      </c>
      <c r="H9" s="18">
        <f t="shared" si="1"/>
        <v>48339.68</v>
      </c>
      <c r="I9" s="2">
        <v>0</v>
      </c>
      <c r="J9" s="2">
        <v>0</v>
      </c>
      <c r="K9" s="2">
        <f>45402.58-126.82</f>
        <v>45275.76</v>
      </c>
      <c r="L9" s="2">
        <v>53811.3</v>
      </c>
      <c r="M9" s="18">
        <f t="shared" si="2"/>
        <v>807.16949999999997</v>
      </c>
      <c r="N9" s="20">
        <f t="shared" si="3"/>
        <v>725.09519999999998</v>
      </c>
      <c r="O9" s="2">
        <f>2670.74-7.46</f>
        <v>2663.2799999999997</v>
      </c>
      <c r="P9" s="3">
        <v>0</v>
      </c>
      <c r="Q9" s="50">
        <f t="shared" si="4"/>
        <v>2663.2799999999997</v>
      </c>
      <c r="R9" s="2">
        <v>3165.4</v>
      </c>
      <c r="S9" s="2"/>
      <c r="T9" s="50">
        <f t="shared" si="5"/>
        <v>3165.4</v>
      </c>
      <c r="U9" s="2">
        <f>2670.74-7.46</f>
        <v>2663.2799999999997</v>
      </c>
      <c r="V9" s="2">
        <v>3165.37</v>
      </c>
      <c r="W9" s="2">
        <f>3472.01-5.6</f>
        <v>3466.4100000000003</v>
      </c>
      <c r="X9" s="2">
        <v>2836.84</v>
      </c>
      <c r="Y9" s="2">
        <f>25372.04+17568.34</f>
        <v>42940.380000000005</v>
      </c>
      <c r="Z9" s="2">
        <v>19748.77</v>
      </c>
      <c r="AA9" s="2">
        <f>7726-5705.5</f>
        <v>2020.5</v>
      </c>
      <c r="AB9" s="2">
        <v>8635.42</v>
      </c>
      <c r="AC9" s="2">
        <f>24036.66-67.14</f>
        <v>23969.52</v>
      </c>
      <c r="AD9" s="2">
        <v>28488.33</v>
      </c>
      <c r="AE9" s="2">
        <f>2270.41-4.1</f>
        <v>2266.31</v>
      </c>
      <c r="AF9" s="2">
        <v>1993.33</v>
      </c>
      <c r="AG9" s="2">
        <f>2565.3-30.18</f>
        <v>2535.1200000000003</v>
      </c>
      <c r="AH9" s="2">
        <v>2963.32</v>
      </c>
      <c r="AI9" s="2">
        <f>28576.89-79.82</f>
        <v>28497.07</v>
      </c>
      <c r="AJ9" s="2">
        <v>33870.86</v>
      </c>
      <c r="AK9" s="2">
        <f>55685.21-155.54</f>
        <v>55529.67</v>
      </c>
      <c r="AL9" s="2">
        <v>1521.28</v>
      </c>
      <c r="AM9" s="18">
        <f t="shared" si="6"/>
        <v>57050.95</v>
      </c>
      <c r="AN9" s="2">
        <f>69022.86+3136.17</f>
        <v>72159.03</v>
      </c>
      <c r="AO9" s="2">
        <v>3248.54</v>
      </c>
      <c r="AP9" s="18">
        <f t="shared" si="7"/>
        <v>75407.569999999992</v>
      </c>
      <c r="AQ9" s="42">
        <f t="shared" si="8"/>
        <v>2037.7798</v>
      </c>
      <c r="AR9" s="20">
        <f t="shared" si="9"/>
        <v>1131.1135499999998</v>
      </c>
    </row>
    <row r="10" spans="1:44" ht="15" x14ac:dyDescent="0.25">
      <c r="A10" s="12" t="s">
        <v>68</v>
      </c>
      <c r="B10" s="3">
        <v>13391</v>
      </c>
      <c r="C10" s="2">
        <v>40061.1</v>
      </c>
      <c r="D10" s="2">
        <v>1094.44</v>
      </c>
      <c r="E10" s="18">
        <f t="shared" si="0"/>
        <v>41155.54</v>
      </c>
      <c r="F10" s="2">
        <v>30381.11</v>
      </c>
      <c r="G10" s="2">
        <v>279.66000000000003</v>
      </c>
      <c r="H10" s="18">
        <f t="shared" si="1"/>
        <v>30660.77</v>
      </c>
      <c r="I10" s="2">
        <v>0</v>
      </c>
      <c r="J10" s="2">
        <v>0</v>
      </c>
      <c r="K10" s="2">
        <v>45402.58</v>
      </c>
      <c r="L10" s="2">
        <v>35067.1</v>
      </c>
      <c r="M10" s="18">
        <f t="shared" si="2"/>
        <v>526.00649999999996</v>
      </c>
      <c r="N10" s="20">
        <f t="shared" si="3"/>
        <v>459.91154999999998</v>
      </c>
      <c r="O10" s="2">
        <v>2670.74</v>
      </c>
      <c r="P10" s="3">
        <v>0</v>
      </c>
      <c r="Q10" s="50">
        <f t="shared" si="4"/>
        <v>2670.74</v>
      </c>
      <c r="R10" s="2">
        <v>2062.77</v>
      </c>
      <c r="S10" s="2"/>
      <c r="T10" s="50">
        <f t="shared" si="5"/>
        <v>2062.77</v>
      </c>
      <c r="U10" s="2">
        <v>2670.74</v>
      </c>
      <c r="V10" s="2">
        <v>2062.81</v>
      </c>
      <c r="W10" s="2">
        <v>3472.01</v>
      </c>
      <c r="X10" s="2">
        <v>2599</v>
      </c>
      <c r="Y10" s="2">
        <v>25372.04</v>
      </c>
      <c r="Z10" s="2">
        <v>29631.98</v>
      </c>
      <c r="AA10" s="2">
        <v>7726</v>
      </c>
      <c r="AB10" s="2">
        <v>6044.11</v>
      </c>
      <c r="AC10" s="2">
        <v>24036.66</v>
      </c>
      <c r="AD10" s="2">
        <v>18564.93</v>
      </c>
      <c r="AE10" s="2">
        <v>2270.41</v>
      </c>
      <c r="AF10" s="2">
        <v>1708.3</v>
      </c>
      <c r="AG10" s="2">
        <f>2504.94-60.36</f>
        <v>2444.58</v>
      </c>
      <c r="AH10" s="2">
        <v>2063.4899999999998</v>
      </c>
      <c r="AI10" s="2">
        <v>28576.89</v>
      </c>
      <c r="AJ10" s="2">
        <v>22070.74</v>
      </c>
      <c r="AK10" s="2">
        <f t="shared" ref="AK10:AK12" si="10">55685.21-155.54</f>
        <v>55529.67</v>
      </c>
      <c r="AL10" s="2">
        <v>1521.28</v>
      </c>
      <c r="AM10" s="18">
        <f t="shared" si="6"/>
        <v>57050.95</v>
      </c>
      <c r="AN10" s="2">
        <v>40223.339999999997</v>
      </c>
      <c r="AO10" s="2">
        <v>388.75</v>
      </c>
      <c r="AP10" s="18">
        <f t="shared" si="7"/>
        <v>40612.089999999997</v>
      </c>
      <c r="AQ10" s="42">
        <f t="shared" si="8"/>
        <v>1739.25235</v>
      </c>
      <c r="AR10" s="20">
        <f t="shared" si="9"/>
        <v>609.18134999999995</v>
      </c>
    </row>
    <row r="11" spans="1:44" ht="15" x14ac:dyDescent="0.25">
      <c r="A11" s="12" t="s">
        <v>68</v>
      </c>
      <c r="B11" s="3">
        <v>13391</v>
      </c>
      <c r="C11" s="2">
        <v>40061.1</v>
      </c>
      <c r="D11" s="2">
        <v>1094.44</v>
      </c>
      <c r="E11" s="18">
        <f t="shared" si="0"/>
        <v>41155.54</v>
      </c>
      <c r="F11" s="2"/>
      <c r="G11" s="2">
        <v>2337.0700000000002</v>
      </c>
      <c r="H11" s="18">
        <f t="shared" si="1"/>
        <v>2337.0700000000002</v>
      </c>
      <c r="I11" s="2"/>
      <c r="J11" s="2"/>
      <c r="K11" s="2"/>
      <c r="L11" s="2"/>
      <c r="M11" s="18">
        <f t="shared" si="2"/>
        <v>0</v>
      </c>
      <c r="N11" s="20">
        <f t="shared" si="3"/>
        <v>35.056049999999999</v>
      </c>
      <c r="O11" s="2"/>
      <c r="P11" s="3"/>
      <c r="Q11" s="50">
        <f t="shared" si="4"/>
        <v>0</v>
      </c>
      <c r="R11" s="2"/>
      <c r="S11" s="2"/>
      <c r="T11" s="50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>
        <f t="shared" si="10"/>
        <v>55529.67</v>
      </c>
      <c r="AL11" s="2">
        <v>1521.28</v>
      </c>
      <c r="AM11" s="18">
        <f t="shared" si="6"/>
        <v>57050.95</v>
      </c>
      <c r="AN11" s="2"/>
      <c r="AO11" s="2">
        <v>3248.54</v>
      </c>
      <c r="AP11" s="18">
        <f t="shared" si="7"/>
        <v>3248.54</v>
      </c>
      <c r="AQ11" s="42">
        <f t="shared" si="8"/>
        <v>0</v>
      </c>
      <c r="AR11" s="20">
        <f t="shared" si="9"/>
        <v>48.728099999999998</v>
      </c>
    </row>
    <row r="12" spans="1:44" ht="15" x14ac:dyDescent="0.25">
      <c r="A12" s="12" t="s">
        <v>68</v>
      </c>
      <c r="B12" s="3">
        <v>13391</v>
      </c>
      <c r="C12" s="2">
        <v>40061.1</v>
      </c>
      <c r="D12" s="2">
        <v>1094.44</v>
      </c>
      <c r="E12" s="18">
        <f t="shared" si="0"/>
        <v>41155.54</v>
      </c>
      <c r="F12" s="2"/>
      <c r="G12" s="2">
        <v>1094.44</v>
      </c>
      <c r="H12" s="18">
        <f t="shared" si="1"/>
        <v>1094.44</v>
      </c>
      <c r="I12" s="2"/>
      <c r="J12" s="2"/>
      <c r="K12" s="2"/>
      <c r="L12" s="2"/>
      <c r="M12" s="18">
        <f t="shared" si="2"/>
        <v>0</v>
      </c>
      <c r="N12" s="20">
        <f t="shared" si="3"/>
        <v>16.416599999999999</v>
      </c>
      <c r="O12" s="2"/>
      <c r="P12" s="3"/>
      <c r="Q12" s="50">
        <f t="shared" si="4"/>
        <v>0</v>
      </c>
      <c r="R12" s="2"/>
      <c r="S12" s="2"/>
      <c r="T12" s="50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>
        <f t="shared" si="10"/>
        <v>55529.67</v>
      </c>
      <c r="AL12" s="2">
        <v>1521.28</v>
      </c>
      <c r="AM12" s="18">
        <f t="shared" si="6"/>
        <v>57050.95</v>
      </c>
      <c r="AN12" s="2"/>
      <c r="AO12" s="2">
        <v>1066.97</v>
      </c>
      <c r="AP12" s="18">
        <f t="shared" si="7"/>
        <v>1066.97</v>
      </c>
      <c r="AQ12" s="42">
        <f t="shared" si="8"/>
        <v>0</v>
      </c>
      <c r="AR12" s="20">
        <f t="shared" si="9"/>
        <v>16.004549999999998</v>
      </c>
    </row>
    <row r="13" spans="1:44" ht="15" x14ac:dyDescent="0.25">
      <c r="A13" s="12" t="s">
        <v>68</v>
      </c>
      <c r="B13" s="3">
        <v>13391</v>
      </c>
      <c r="C13" s="2"/>
      <c r="D13" s="2">
        <v>1094.44</v>
      </c>
      <c r="E13" s="18">
        <f t="shared" si="0"/>
        <v>1094.44</v>
      </c>
      <c r="F13" s="2"/>
      <c r="G13" s="2">
        <v>518.4</v>
      </c>
      <c r="H13" s="18">
        <f t="shared" si="1"/>
        <v>518.4</v>
      </c>
      <c r="I13" s="2"/>
      <c r="J13" s="2"/>
      <c r="K13" s="2"/>
      <c r="L13" s="2"/>
      <c r="M13" s="18">
        <f t="shared" si="2"/>
        <v>0</v>
      </c>
      <c r="N13" s="20">
        <f t="shared" si="3"/>
        <v>7.7759999999999998</v>
      </c>
      <c r="O13" s="2"/>
      <c r="P13" s="3"/>
      <c r="Q13" s="50">
        <f t="shared" si="4"/>
        <v>0</v>
      </c>
      <c r="R13" s="2"/>
      <c r="S13" s="2"/>
      <c r="T13" s="50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>
        <v>1521.28</v>
      </c>
      <c r="AM13" s="18">
        <f t="shared" si="6"/>
        <v>1521.28</v>
      </c>
      <c r="AN13" s="2"/>
      <c r="AO13" s="2">
        <v>1174.8800000000001</v>
      </c>
      <c r="AP13" s="18">
        <f t="shared" si="7"/>
        <v>1174.8800000000001</v>
      </c>
      <c r="AQ13" s="42">
        <f t="shared" si="8"/>
        <v>0</v>
      </c>
      <c r="AR13" s="20">
        <f t="shared" si="9"/>
        <v>17.623200000000001</v>
      </c>
    </row>
    <row r="14" spans="1:44" ht="15.75" thickBot="1" x14ac:dyDescent="0.3">
      <c r="A14" s="12" t="s">
        <v>68</v>
      </c>
      <c r="B14" s="3">
        <v>13391</v>
      </c>
      <c r="C14" s="6"/>
      <c r="D14" s="6"/>
      <c r="E14" s="18">
        <f t="shared" si="0"/>
        <v>0</v>
      </c>
      <c r="F14" s="6"/>
      <c r="G14" s="6"/>
      <c r="H14" s="18">
        <f t="shared" si="1"/>
        <v>0</v>
      </c>
      <c r="I14" s="6"/>
      <c r="J14" s="6"/>
      <c r="K14" s="6"/>
      <c r="L14" s="6"/>
      <c r="M14" s="18">
        <f t="shared" si="2"/>
        <v>0</v>
      </c>
      <c r="N14" s="20">
        <f t="shared" si="3"/>
        <v>0</v>
      </c>
      <c r="O14" s="6"/>
      <c r="P14" s="3"/>
      <c r="Q14" s="50">
        <f t="shared" si="4"/>
        <v>0</v>
      </c>
      <c r="R14" s="6"/>
      <c r="S14" s="6"/>
      <c r="T14" s="50">
        <f t="shared" si="5"/>
        <v>0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18">
        <f t="shared" si="6"/>
        <v>0</v>
      </c>
      <c r="AN14" s="6"/>
      <c r="AO14" s="6"/>
      <c r="AP14" s="18">
        <f t="shared" si="7"/>
        <v>0</v>
      </c>
      <c r="AQ14" s="42">
        <f t="shared" si="8"/>
        <v>0</v>
      </c>
      <c r="AR14" s="20">
        <f t="shared" si="9"/>
        <v>0</v>
      </c>
    </row>
    <row r="15" spans="1:44" ht="15.75" thickBot="1" x14ac:dyDescent="0.3">
      <c r="A15" s="10" t="s">
        <v>23</v>
      </c>
      <c r="B15" s="7">
        <v>0</v>
      </c>
      <c r="C15" s="7">
        <f t="shared" ref="C15:G15" si="11">SUM(C3:C14)</f>
        <v>199251.7</v>
      </c>
      <c r="D15" s="7">
        <f t="shared" si="11"/>
        <v>6566.6400000000012</v>
      </c>
      <c r="E15" s="19">
        <f t="shared" si="11"/>
        <v>205818.34000000003</v>
      </c>
      <c r="F15" s="7">
        <f t="shared" si="11"/>
        <v>76820.92</v>
      </c>
      <c r="G15" s="7">
        <f t="shared" si="11"/>
        <v>6566.6399999999994</v>
      </c>
      <c r="H15" s="19">
        <f t="shared" ref="H15:AK15" si="12">SUM(H3:H14)</f>
        <v>83387.56</v>
      </c>
      <c r="I15" s="7">
        <f t="shared" si="12"/>
        <v>0</v>
      </c>
      <c r="J15" s="7">
        <f t="shared" si="12"/>
        <v>0</v>
      </c>
      <c r="K15" s="7">
        <f t="shared" si="12"/>
        <v>136218.62</v>
      </c>
      <c r="L15" s="7">
        <f t="shared" si="12"/>
        <v>89373.88</v>
      </c>
      <c r="M15" s="19">
        <f t="shared" si="12"/>
        <v>1340.6081999999999</v>
      </c>
      <c r="N15" s="21">
        <f t="shared" si="12"/>
        <v>1250.8134</v>
      </c>
      <c r="O15" s="10">
        <f t="shared" si="12"/>
        <v>8012.86</v>
      </c>
      <c r="P15" s="49">
        <f>SUM(P3:P14)</f>
        <v>0</v>
      </c>
      <c r="Q15" s="51">
        <f>SUM(Q3:Q14)</f>
        <v>8012.86</v>
      </c>
      <c r="R15" s="7">
        <f t="shared" si="12"/>
        <v>5257.3099999999995</v>
      </c>
      <c r="S15" s="7">
        <f>SUM(S3:S14)</f>
        <v>0</v>
      </c>
      <c r="T15" s="52">
        <f>SUM(T3:T14)</f>
        <v>5257.3099999999995</v>
      </c>
      <c r="U15" s="7">
        <f t="shared" si="12"/>
        <v>8012.869999999999</v>
      </c>
      <c r="V15" s="7">
        <f t="shared" si="12"/>
        <v>5257.33</v>
      </c>
      <c r="W15" s="7">
        <f t="shared" si="12"/>
        <v>8948.2100000000009</v>
      </c>
      <c r="X15" s="7">
        <f t="shared" si="12"/>
        <v>5457.7000000000007</v>
      </c>
      <c r="Y15" s="7">
        <f t="shared" si="12"/>
        <v>76078.820000000007</v>
      </c>
      <c r="Z15" s="7">
        <f t="shared" si="12"/>
        <v>49380.75</v>
      </c>
      <c r="AA15" s="7">
        <f t="shared" si="12"/>
        <v>23140.7</v>
      </c>
      <c r="AB15" s="7">
        <f t="shared" si="12"/>
        <v>14825.259999999998</v>
      </c>
      <c r="AC15" s="7">
        <f t="shared" si="12"/>
        <v>72115.740000000005</v>
      </c>
      <c r="AD15" s="7">
        <f t="shared" si="12"/>
        <v>47317.58</v>
      </c>
      <c r="AE15" s="7">
        <f t="shared" si="12"/>
        <v>6010.24</v>
      </c>
      <c r="AF15" s="7">
        <f t="shared" si="12"/>
        <v>3717.67</v>
      </c>
      <c r="AG15" s="7">
        <f>SUM(AG3:AG14)</f>
        <v>7590.27</v>
      </c>
      <c r="AH15" s="7">
        <f>SUM(AH3:AH14)</f>
        <v>5044.3999999999996</v>
      </c>
      <c r="AI15" s="7">
        <f t="shared" si="12"/>
        <v>85737.52</v>
      </c>
      <c r="AJ15" s="11">
        <f t="shared" si="12"/>
        <v>56253.47</v>
      </c>
      <c r="AK15" s="7">
        <f t="shared" si="12"/>
        <v>277972.77999999997</v>
      </c>
      <c r="AL15" s="7">
        <f>SUM(AL3:AL14)</f>
        <v>9127.68</v>
      </c>
      <c r="AM15" s="19">
        <f>SUM(AM3:AM14)</f>
        <v>287100.46000000002</v>
      </c>
      <c r="AN15" s="7">
        <f>SUM(AN3:AN14)</f>
        <v>112990.08</v>
      </c>
      <c r="AO15" s="7">
        <f>SUM(AO3:AO14)</f>
        <v>9127.68</v>
      </c>
      <c r="AP15" s="19">
        <f>SUM(AP3:AP14)</f>
        <v>122117.75999999999</v>
      </c>
      <c r="AQ15" s="19">
        <f t="shared" ref="AQ15" si="13">SUM(AQ3:AQ14)</f>
        <v>3793.3360000000002</v>
      </c>
      <c r="AR15" s="21">
        <f t="shared" ref="AR15" si="14">SUM(AR3:AR14)</f>
        <v>1831.7663999999997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topLeftCell="A3" workbookViewId="0">
      <selection activeCell="B3" sqref="B3:F4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64" t="s">
        <v>11</v>
      </c>
      <c r="C2" s="64"/>
      <c r="D2" s="64"/>
      <c r="E2" s="64"/>
      <c r="F2" s="64"/>
    </row>
    <row r="3" spans="2:9" ht="26.25" customHeight="1" x14ac:dyDescent="0.35">
      <c r="B3" s="63" t="s">
        <v>83</v>
      </c>
      <c r="C3" s="63"/>
      <c r="D3" s="63"/>
      <c r="E3" s="63"/>
      <c r="F3" s="63"/>
      <c r="G3" s="1"/>
      <c r="H3" s="1"/>
      <c r="I3" s="1"/>
    </row>
    <row r="4" spans="2:9" ht="30" customHeight="1" thickBot="1" x14ac:dyDescent="0.25">
      <c r="B4" s="63"/>
      <c r="C4" s="63"/>
      <c r="D4" s="63"/>
      <c r="E4" s="63"/>
      <c r="F4" s="63"/>
    </row>
    <row r="5" spans="2:9" ht="60.75" thickBot="1" x14ac:dyDescent="0.3">
      <c r="B5" s="4" t="s">
        <v>0</v>
      </c>
      <c r="C5" s="4" t="s">
        <v>9</v>
      </c>
      <c r="D5" s="4" t="s">
        <v>10</v>
      </c>
      <c r="E5" s="5" t="s">
        <v>66</v>
      </c>
      <c r="F5" s="5" t="s">
        <v>67</v>
      </c>
    </row>
    <row r="6" spans="2:9" x14ac:dyDescent="0.2">
      <c r="B6" s="43" t="s">
        <v>1</v>
      </c>
      <c r="C6" s="3" t="e">
        <f>#REF!</f>
        <v>#REF!</v>
      </c>
      <c r="D6" s="3" t="e">
        <f>#REF!</f>
        <v>#REF!</v>
      </c>
      <c r="E6" s="3" t="e">
        <f>#REF!</f>
        <v>#REF!</v>
      </c>
      <c r="F6" s="53" t="e">
        <f>#REF!</f>
        <v>#REF!</v>
      </c>
    </row>
    <row r="7" spans="2:9" x14ac:dyDescent="0.2">
      <c r="B7" s="43" t="s">
        <v>54</v>
      </c>
      <c r="C7" s="3" t="e">
        <f>#REF!</f>
        <v>#REF!</v>
      </c>
      <c r="D7" s="3" t="e">
        <f>#REF!</f>
        <v>#REF!</v>
      </c>
      <c r="E7" s="2" t="e">
        <f>#REF!</f>
        <v>#REF!</v>
      </c>
      <c r="F7" s="53" t="e">
        <f>#REF!</f>
        <v>#REF!</v>
      </c>
    </row>
    <row r="8" spans="2:9" ht="25.5" x14ac:dyDescent="0.2">
      <c r="B8" s="44" t="s">
        <v>2</v>
      </c>
      <c r="C8" s="2">
        <f>'выборка 15'!Q15</f>
        <v>8012.86</v>
      </c>
      <c r="D8" s="22">
        <f>'выборка 15'!T15</f>
        <v>5257.3099999999995</v>
      </c>
      <c r="E8" s="2" t="e">
        <f>#REF!</f>
        <v>#REF!</v>
      </c>
      <c r="F8" s="54" t="e">
        <f>#REF!</f>
        <v>#REF!</v>
      </c>
    </row>
    <row r="9" spans="2:9" ht="25.5" x14ac:dyDescent="0.2">
      <c r="B9" s="44" t="s">
        <v>3</v>
      </c>
      <c r="C9" s="2">
        <f>'выборка 15'!Y15</f>
        <v>76078.820000000007</v>
      </c>
      <c r="D9" s="2">
        <f>'выборка 15'!Z15</f>
        <v>49380.75</v>
      </c>
      <c r="E9" s="2">
        <v>0</v>
      </c>
      <c r="F9" s="45">
        <v>0</v>
      </c>
    </row>
    <row r="10" spans="2:9" x14ac:dyDescent="0.2">
      <c r="B10" s="44" t="s">
        <v>4</v>
      </c>
      <c r="C10" s="2">
        <f>'выборка 15'!AA15</f>
        <v>23140.7</v>
      </c>
      <c r="D10" s="2">
        <f>'выборка 15'!AB15</f>
        <v>14825.259999999998</v>
      </c>
      <c r="E10" s="2">
        <v>-635.83000000000004</v>
      </c>
      <c r="F10" s="45">
        <v>0</v>
      </c>
    </row>
    <row r="11" spans="2:9" x14ac:dyDescent="0.2">
      <c r="B11" s="44" t="s">
        <v>5</v>
      </c>
      <c r="C11" s="2">
        <f>'выборка 15'!AC15</f>
        <v>72115.740000000005</v>
      </c>
      <c r="D11" s="2">
        <f>'выборка 15'!AD15</f>
        <v>47317.58</v>
      </c>
      <c r="E11" s="2">
        <v>-3817.24</v>
      </c>
      <c r="F11" s="45">
        <v>0</v>
      </c>
    </row>
    <row r="12" spans="2:9" ht="25.5" x14ac:dyDescent="0.2">
      <c r="B12" s="44" t="s">
        <v>6</v>
      </c>
      <c r="C12" s="2">
        <f>'выборка 15'!K15</f>
        <v>136218.62</v>
      </c>
      <c r="D12" s="2">
        <f>'выборка 15'!L15</f>
        <v>89373.88</v>
      </c>
      <c r="E12" s="2">
        <v>-7210.34</v>
      </c>
      <c r="F12" s="45">
        <v>0</v>
      </c>
    </row>
    <row r="13" spans="2:9" ht="25.5" x14ac:dyDescent="0.2">
      <c r="B13" s="55" t="s">
        <v>7</v>
      </c>
      <c r="C13" s="6">
        <f>'выборка 15'!AE15</f>
        <v>6010.24</v>
      </c>
      <c r="D13" s="6">
        <f>'выборка 15'!AF15</f>
        <v>3717.67</v>
      </c>
      <c r="E13" s="6">
        <v>-456.71</v>
      </c>
      <c r="F13" s="56">
        <f>D13</f>
        <v>3717.67</v>
      </c>
    </row>
    <row r="14" spans="2:9" ht="26.25" thickBot="1" x14ac:dyDescent="0.25">
      <c r="B14" s="46" t="s">
        <v>8</v>
      </c>
      <c r="C14" s="47">
        <f>'выборка 15'!AI15</f>
        <v>85737.52</v>
      </c>
      <c r="D14" s="47">
        <f>'выборка 15'!AJ15</f>
        <v>56253.47</v>
      </c>
      <c r="E14" s="47">
        <v>-4539.66</v>
      </c>
      <c r="F14" s="48">
        <v>0</v>
      </c>
    </row>
    <row r="16" spans="2:9" ht="19.5" customHeight="1" x14ac:dyDescent="0.2">
      <c r="B16" s="65" t="s">
        <v>82</v>
      </c>
      <c r="C16" s="65"/>
      <c r="D16" s="65"/>
      <c r="E16" s="65"/>
      <c r="F16" s="65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opLeftCell="A7" workbookViewId="0">
      <selection activeCell="A30" sqref="A30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23.85546875" customWidth="1"/>
    <col min="7" max="7" width="11.28515625" customWidth="1"/>
    <col min="8" max="8" width="0" hidden="1" customWidth="1"/>
    <col min="9" max="9" width="9.85546875" hidden="1" customWidth="1"/>
  </cols>
  <sheetData>
    <row r="1" spans="1:9" ht="93.75" customHeight="1" thickBot="1" x14ac:dyDescent="0.4">
      <c r="A1" s="74" t="s">
        <v>127</v>
      </c>
      <c r="B1" s="74"/>
      <c r="C1" s="74"/>
      <c r="D1" s="74"/>
      <c r="E1" s="74"/>
      <c r="F1" s="74"/>
      <c r="G1" s="74"/>
      <c r="H1" s="74"/>
      <c r="I1" s="74"/>
    </row>
    <row r="2" spans="1:9" ht="16.5" customHeight="1" x14ac:dyDescent="0.25">
      <c r="A2" s="75" t="s">
        <v>12</v>
      </c>
      <c r="B2" s="77" t="s">
        <v>13</v>
      </c>
      <c r="C2" s="77" t="s">
        <v>14</v>
      </c>
      <c r="D2" s="77" t="s">
        <v>15</v>
      </c>
      <c r="E2" s="77" t="s">
        <v>16</v>
      </c>
      <c r="F2" s="77" t="s">
        <v>17</v>
      </c>
      <c r="G2" s="77" t="s">
        <v>18</v>
      </c>
      <c r="H2" s="79" t="s">
        <v>19</v>
      </c>
      <c r="I2" s="80"/>
    </row>
    <row r="3" spans="1:9" ht="29.25" customHeight="1" thickBot="1" x14ac:dyDescent="0.3">
      <c r="A3" s="76"/>
      <c r="B3" s="78"/>
      <c r="C3" s="78"/>
      <c r="D3" s="78"/>
      <c r="E3" s="78"/>
      <c r="F3" s="78"/>
      <c r="G3" s="78"/>
      <c r="H3" s="8" t="s">
        <v>20</v>
      </c>
      <c r="I3" s="9" t="s">
        <v>21</v>
      </c>
    </row>
    <row r="4" spans="1:9" x14ac:dyDescent="0.2">
      <c r="A4" s="3">
        <v>1</v>
      </c>
      <c r="B4" s="3">
        <v>2015</v>
      </c>
      <c r="C4" s="3" t="s">
        <v>72</v>
      </c>
      <c r="D4" s="24" t="s">
        <v>73</v>
      </c>
      <c r="E4" s="24" t="s">
        <v>74</v>
      </c>
      <c r="F4" s="24"/>
      <c r="G4" s="3">
        <v>10897.65</v>
      </c>
      <c r="H4" s="3"/>
      <c r="I4" s="23"/>
    </row>
    <row r="5" spans="1:9" ht="38.25" x14ac:dyDescent="0.2">
      <c r="A5" s="3">
        <v>2</v>
      </c>
      <c r="B5" s="3">
        <v>2015</v>
      </c>
      <c r="C5" s="3" t="s">
        <v>72</v>
      </c>
      <c r="D5" s="24" t="s">
        <v>75</v>
      </c>
      <c r="E5" s="24" t="s">
        <v>76</v>
      </c>
      <c r="F5" s="24"/>
      <c r="G5" s="3">
        <v>3596.16</v>
      </c>
      <c r="H5" s="3"/>
      <c r="I5" s="23"/>
    </row>
    <row r="6" spans="1:9" ht="25.5" x14ac:dyDescent="0.2">
      <c r="A6" s="3">
        <v>3</v>
      </c>
      <c r="B6" s="3">
        <v>2015</v>
      </c>
      <c r="C6" s="3" t="s">
        <v>84</v>
      </c>
      <c r="D6" s="24"/>
      <c r="E6" s="24" t="s">
        <v>88</v>
      </c>
      <c r="F6" s="24"/>
      <c r="G6" s="3">
        <v>1955.57</v>
      </c>
      <c r="H6" s="3"/>
      <c r="I6" s="23"/>
    </row>
    <row r="7" spans="1:9" x14ac:dyDescent="0.2">
      <c r="A7" s="3">
        <v>4</v>
      </c>
      <c r="B7" s="3">
        <v>2015</v>
      </c>
      <c r="C7" s="3" t="s">
        <v>89</v>
      </c>
      <c r="D7" s="24" t="s">
        <v>90</v>
      </c>
      <c r="E7" s="24" t="s">
        <v>91</v>
      </c>
      <c r="F7" s="24"/>
      <c r="G7" s="3">
        <v>21664.13</v>
      </c>
      <c r="H7" s="3"/>
      <c r="I7" s="23"/>
    </row>
    <row r="8" spans="1:9" x14ac:dyDescent="0.2">
      <c r="A8" s="3">
        <v>5</v>
      </c>
      <c r="B8" s="3">
        <v>2015</v>
      </c>
      <c r="C8" s="3" t="s">
        <v>89</v>
      </c>
      <c r="D8" s="24" t="s">
        <v>92</v>
      </c>
      <c r="E8" s="24" t="s">
        <v>93</v>
      </c>
      <c r="F8" s="24"/>
      <c r="G8" s="3">
        <v>1732.4</v>
      </c>
      <c r="H8" s="3"/>
      <c r="I8" s="23"/>
    </row>
    <row r="9" spans="1:9" hidden="1" x14ac:dyDescent="0.2">
      <c r="A9" s="3"/>
      <c r="B9" s="3"/>
      <c r="C9" s="3"/>
      <c r="D9" s="24"/>
      <c r="E9" s="24"/>
      <c r="F9" s="24"/>
      <c r="G9" s="3"/>
      <c r="H9" s="3"/>
      <c r="I9" s="23"/>
    </row>
    <row r="10" spans="1:9" hidden="1" x14ac:dyDescent="0.2">
      <c r="A10" s="3"/>
      <c r="B10" s="3"/>
      <c r="C10" s="3"/>
      <c r="D10" s="24"/>
      <c r="E10" s="24"/>
      <c r="F10" s="24"/>
      <c r="G10" s="3"/>
      <c r="H10" s="3"/>
      <c r="I10" s="23"/>
    </row>
    <row r="11" spans="1:9" hidden="1" x14ac:dyDescent="0.2">
      <c r="A11" s="3"/>
      <c r="B11" s="3"/>
      <c r="C11" s="3"/>
      <c r="D11" s="24"/>
      <c r="E11" s="24"/>
      <c r="F11" s="24"/>
      <c r="G11" s="3"/>
      <c r="H11" s="3"/>
      <c r="I11" s="23"/>
    </row>
    <row r="12" spans="1:9" hidden="1" x14ac:dyDescent="0.2">
      <c r="A12" s="2"/>
      <c r="B12" s="2"/>
      <c r="C12" s="2"/>
      <c r="D12" s="2"/>
      <c r="E12" s="57"/>
      <c r="F12" s="2"/>
      <c r="G12" s="2"/>
      <c r="H12" s="2"/>
      <c r="I12" s="2"/>
    </row>
    <row r="13" spans="1:9" hidden="1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hidden="1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hidden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idden="1" x14ac:dyDescent="0.2">
      <c r="A16" s="2"/>
      <c r="B16" s="2"/>
      <c r="C16" s="2"/>
      <c r="D16" s="2"/>
      <c r="E16" s="2"/>
      <c r="F16" s="2"/>
      <c r="G16" s="2"/>
      <c r="H16" s="2"/>
      <c r="I16" s="2"/>
    </row>
    <row r="17" spans="1:9" hidden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">
      <c r="A18" s="2">
        <v>6</v>
      </c>
      <c r="B18" s="3">
        <v>2015</v>
      </c>
      <c r="C18" s="2" t="s">
        <v>97</v>
      </c>
      <c r="D18" s="2"/>
      <c r="E18" s="2" t="s">
        <v>100</v>
      </c>
      <c r="F18" s="2"/>
      <c r="G18" s="2">
        <v>15229.93</v>
      </c>
      <c r="H18" s="6"/>
      <c r="I18" s="6"/>
    </row>
    <row r="19" spans="1:9" x14ac:dyDescent="0.2">
      <c r="A19" s="2">
        <v>7</v>
      </c>
      <c r="B19" s="3">
        <v>2015</v>
      </c>
      <c r="C19" s="2" t="s">
        <v>97</v>
      </c>
      <c r="D19" s="2" t="s">
        <v>101</v>
      </c>
      <c r="E19" s="2" t="s">
        <v>102</v>
      </c>
      <c r="F19" s="2"/>
      <c r="G19" s="2">
        <v>7096.29</v>
      </c>
      <c r="H19" s="6"/>
      <c r="I19" s="6"/>
    </row>
    <row r="20" spans="1:9" x14ac:dyDescent="0.2">
      <c r="A20" s="2">
        <v>8</v>
      </c>
      <c r="B20" s="3">
        <v>2015</v>
      </c>
      <c r="C20" s="2" t="s">
        <v>97</v>
      </c>
      <c r="D20" s="2"/>
      <c r="E20" s="2" t="s">
        <v>103</v>
      </c>
      <c r="F20" s="2"/>
      <c r="G20" s="2">
        <v>1086.3699999999999</v>
      </c>
      <c r="H20" s="6"/>
      <c r="I20" s="6"/>
    </row>
    <row r="21" spans="1:9" x14ac:dyDescent="0.2">
      <c r="A21" s="2">
        <v>9</v>
      </c>
      <c r="B21" s="3">
        <v>2015</v>
      </c>
      <c r="C21" s="2" t="s">
        <v>104</v>
      </c>
      <c r="D21" s="2"/>
      <c r="E21" s="2" t="s">
        <v>109</v>
      </c>
      <c r="F21" s="2"/>
      <c r="G21" s="2">
        <v>1108.3900000000001</v>
      </c>
      <c r="H21" s="6"/>
      <c r="I21" s="6"/>
    </row>
    <row r="22" spans="1:9" x14ac:dyDescent="0.2">
      <c r="A22" s="2">
        <v>10</v>
      </c>
      <c r="B22" s="3">
        <v>2015</v>
      </c>
      <c r="C22" s="2" t="s">
        <v>104</v>
      </c>
      <c r="D22" s="2"/>
      <c r="E22" s="2" t="s">
        <v>110</v>
      </c>
      <c r="F22" s="2"/>
      <c r="G22" s="2">
        <v>22745.7</v>
      </c>
      <c r="H22" s="6"/>
      <c r="I22" s="6"/>
    </row>
    <row r="23" spans="1:9" x14ac:dyDescent="0.2">
      <c r="A23" s="2">
        <v>11</v>
      </c>
      <c r="B23" s="3">
        <v>2015</v>
      </c>
      <c r="C23" s="2" t="s">
        <v>104</v>
      </c>
      <c r="D23" s="2" t="s">
        <v>111</v>
      </c>
      <c r="E23" s="2" t="s">
        <v>112</v>
      </c>
      <c r="F23" s="2"/>
      <c r="G23" s="2">
        <v>301.33999999999997</v>
      </c>
      <c r="H23" s="6"/>
      <c r="I23" s="6"/>
    </row>
    <row r="24" spans="1:9" ht="25.5" x14ac:dyDescent="0.2">
      <c r="A24" s="32">
        <v>12</v>
      </c>
      <c r="B24" s="32">
        <v>2015</v>
      </c>
      <c r="C24" s="60" t="s">
        <v>113</v>
      </c>
      <c r="D24" s="34" t="s">
        <v>116</v>
      </c>
      <c r="E24" s="35" t="s">
        <v>117</v>
      </c>
      <c r="F24" s="35"/>
      <c r="G24" s="61">
        <v>538.66999999999996</v>
      </c>
      <c r="H24" s="6"/>
      <c r="I24" s="6"/>
    </row>
    <row r="25" spans="1:9" x14ac:dyDescent="0.2">
      <c r="A25" s="59">
        <v>13</v>
      </c>
      <c r="B25" s="59">
        <v>2015</v>
      </c>
      <c r="C25" s="60" t="s">
        <v>124</v>
      </c>
      <c r="D25" s="34" t="s">
        <v>125</v>
      </c>
      <c r="E25" s="35" t="s">
        <v>126</v>
      </c>
      <c r="F25" s="35"/>
      <c r="G25" s="61">
        <v>1696.28</v>
      </c>
      <c r="H25" s="6"/>
      <c r="I25" s="6"/>
    </row>
    <row r="26" spans="1:9" ht="13.5" thickBot="1" x14ac:dyDescent="0.25">
      <c r="A26" s="66" t="s">
        <v>22</v>
      </c>
      <c r="B26" s="67"/>
      <c r="C26" s="67"/>
      <c r="D26" s="67"/>
      <c r="E26" s="67"/>
      <c r="F26" s="68"/>
      <c r="G26" s="25">
        <f>2014.83+1409.87+459.44+660.16</f>
        <v>4544.3</v>
      </c>
      <c r="H26" s="6"/>
      <c r="I26" s="6"/>
    </row>
    <row r="27" spans="1:9" ht="15.75" thickBot="1" x14ac:dyDescent="0.3">
      <c r="A27" s="69" t="s">
        <v>23</v>
      </c>
      <c r="B27" s="70"/>
      <c r="C27" s="70"/>
      <c r="D27" s="70"/>
      <c r="E27" s="70"/>
      <c r="F27" s="71"/>
      <c r="G27" s="26">
        <f>SUM(G4:G26)</f>
        <v>94193.180000000008</v>
      </c>
      <c r="H27" s="72"/>
      <c r="I27" s="73"/>
    </row>
    <row r="30" spans="1:9" x14ac:dyDescent="0.2">
      <c r="A30" s="58" t="s">
        <v>129</v>
      </c>
      <c r="B30" s="58"/>
      <c r="C30" s="58"/>
      <c r="D30" s="58"/>
      <c r="E30" s="58"/>
    </row>
  </sheetData>
  <mergeCells count="12">
    <mergeCell ref="A26:F26"/>
    <mergeCell ref="A27:F27"/>
    <mergeCell ref="H27:I27"/>
    <mergeCell ref="A1:I1"/>
    <mergeCell ref="A2:A3"/>
    <mergeCell ref="B2:B3"/>
    <mergeCell ref="C2:C3"/>
    <mergeCell ref="D2:D3"/>
    <mergeCell ref="E2:E3"/>
    <mergeCell ref="F2:F3"/>
    <mergeCell ref="G2:G3"/>
    <mergeCell ref="H2:I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9"/>
  <sheetViews>
    <sheetView tabSelected="1" topLeftCell="A10" workbookViewId="0">
      <selection activeCell="E21" sqref="E21"/>
    </sheetView>
  </sheetViews>
  <sheetFormatPr defaultRowHeight="12.75" x14ac:dyDescent="0.2"/>
  <cols>
    <col min="1" max="1" width="3.42578125" customWidth="1"/>
    <col min="2" max="2" width="9.42578125" customWidth="1"/>
    <col min="4" max="4" width="21.42578125" customWidth="1"/>
    <col min="5" max="5" width="53.42578125" customWidth="1"/>
    <col min="6" max="6" width="36.28515625" customWidth="1"/>
    <col min="7" max="7" width="13" customWidth="1"/>
  </cols>
  <sheetData>
    <row r="2" spans="1:7" ht="17.25" x14ac:dyDescent="0.3">
      <c r="A2" s="82" t="s">
        <v>57</v>
      </c>
      <c r="B2" s="82"/>
      <c r="C2" s="82"/>
      <c r="D2" s="82"/>
      <c r="E2" s="82"/>
      <c r="F2" s="82"/>
      <c r="G2" s="82"/>
    </row>
    <row r="3" spans="1:7" ht="17.25" x14ac:dyDescent="0.3">
      <c r="A3" s="82" t="s">
        <v>69</v>
      </c>
      <c r="B3" s="82"/>
      <c r="C3" s="82"/>
      <c r="D3" s="82"/>
      <c r="E3" s="82"/>
      <c r="F3" s="82"/>
      <c r="G3" s="82"/>
    </row>
    <row r="4" spans="1:7" ht="17.25" x14ac:dyDescent="0.3">
      <c r="A4" s="82" t="s">
        <v>128</v>
      </c>
      <c r="B4" s="82"/>
      <c r="C4" s="82"/>
      <c r="D4" s="82"/>
      <c r="E4" s="82"/>
      <c r="F4" s="82"/>
      <c r="G4" s="82"/>
    </row>
    <row r="5" spans="1:7" ht="13.5" thickBot="1" x14ac:dyDescent="0.25"/>
    <row r="6" spans="1:7" ht="45.75" thickBot="1" x14ac:dyDescent="0.25">
      <c r="A6" s="27" t="s">
        <v>12</v>
      </c>
      <c r="B6" s="28" t="s">
        <v>13</v>
      </c>
      <c r="C6" s="29" t="s">
        <v>14</v>
      </c>
      <c r="D6" s="29" t="s">
        <v>58</v>
      </c>
      <c r="E6" s="29" t="s">
        <v>16</v>
      </c>
      <c r="F6" s="30" t="s">
        <v>79</v>
      </c>
      <c r="G6" s="5" t="s">
        <v>59</v>
      </c>
    </row>
    <row r="7" spans="1:7" x14ac:dyDescent="0.2">
      <c r="A7" s="31">
        <v>1</v>
      </c>
      <c r="B7" s="32">
        <v>2015</v>
      </c>
      <c r="C7" s="33" t="s">
        <v>72</v>
      </c>
      <c r="D7" s="34"/>
      <c r="E7" s="35" t="s">
        <v>77</v>
      </c>
      <c r="F7" s="36" t="s">
        <v>80</v>
      </c>
      <c r="G7" s="37">
        <v>5695.76</v>
      </c>
    </row>
    <row r="8" spans="1:7" x14ac:dyDescent="0.2">
      <c r="A8" s="31">
        <v>2</v>
      </c>
      <c r="B8" s="32">
        <v>2015</v>
      </c>
      <c r="C8" s="33" t="s">
        <v>72</v>
      </c>
      <c r="D8" s="34"/>
      <c r="E8" s="35" t="s">
        <v>78</v>
      </c>
      <c r="F8" s="36" t="s">
        <v>81</v>
      </c>
      <c r="G8" s="37">
        <v>6748.2</v>
      </c>
    </row>
    <row r="9" spans="1:7" x14ac:dyDescent="0.2">
      <c r="A9" s="31">
        <v>3</v>
      </c>
      <c r="B9" s="32">
        <v>2015</v>
      </c>
      <c r="C9" s="33" t="s">
        <v>84</v>
      </c>
      <c r="D9" s="34" t="s">
        <v>121</v>
      </c>
      <c r="E9" s="35" t="s">
        <v>122</v>
      </c>
      <c r="F9" s="36"/>
      <c r="G9" s="37">
        <v>6923.33</v>
      </c>
    </row>
    <row r="10" spans="1:7" x14ac:dyDescent="0.2">
      <c r="A10" s="31">
        <v>4</v>
      </c>
      <c r="B10" s="32">
        <v>2015</v>
      </c>
      <c r="C10" s="33" t="s">
        <v>84</v>
      </c>
      <c r="D10" s="34" t="s">
        <v>85</v>
      </c>
      <c r="E10" s="35" t="s">
        <v>86</v>
      </c>
      <c r="F10" s="36" t="s">
        <v>87</v>
      </c>
      <c r="G10" s="37">
        <v>4923.24</v>
      </c>
    </row>
    <row r="11" spans="1:7" x14ac:dyDescent="0.2">
      <c r="A11" s="31">
        <v>5</v>
      </c>
      <c r="B11" s="32">
        <v>2015</v>
      </c>
      <c r="C11" s="33" t="s">
        <v>89</v>
      </c>
      <c r="D11" s="34"/>
      <c r="E11" s="35" t="s">
        <v>94</v>
      </c>
      <c r="F11" s="36"/>
      <c r="G11" s="37">
        <v>5111.01</v>
      </c>
    </row>
    <row r="12" spans="1:7" x14ac:dyDescent="0.2">
      <c r="A12" s="31">
        <v>6</v>
      </c>
      <c r="B12" s="32">
        <v>2015</v>
      </c>
      <c r="C12" s="33" t="s">
        <v>89</v>
      </c>
      <c r="D12" s="34"/>
      <c r="E12" s="35" t="s">
        <v>95</v>
      </c>
      <c r="F12" s="36"/>
      <c r="G12" s="37">
        <v>1888.38</v>
      </c>
    </row>
    <row r="13" spans="1:7" x14ac:dyDescent="0.2">
      <c r="A13" s="31">
        <v>7</v>
      </c>
      <c r="B13" s="32">
        <v>2015</v>
      </c>
      <c r="C13" s="33" t="s">
        <v>89</v>
      </c>
      <c r="D13" s="34" t="s">
        <v>96</v>
      </c>
      <c r="E13" s="35" t="s">
        <v>95</v>
      </c>
      <c r="F13" s="36"/>
      <c r="G13" s="37">
        <v>207.47</v>
      </c>
    </row>
    <row r="14" spans="1:7" hidden="1" x14ac:dyDescent="0.2">
      <c r="A14" s="31"/>
      <c r="B14" s="32"/>
      <c r="C14" s="33"/>
      <c r="D14" s="34"/>
      <c r="E14" s="35"/>
      <c r="F14" s="36"/>
      <c r="G14" s="37"/>
    </row>
    <row r="15" spans="1:7" hidden="1" x14ac:dyDescent="0.2">
      <c r="A15" s="31"/>
      <c r="B15" s="32"/>
      <c r="C15" s="33"/>
      <c r="D15" s="34"/>
      <c r="E15" s="35"/>
      <c r="F15" s="36"/>
      <c r="G15" s="37"/>
    </row>
    <row r="16" spans="1:7" x14ac:dyDescent="0.2">
      <c r="A16" s="32">
        <v>8</v>
      </c>
      <c r="B16" s="32">
        <v>2015</v>
      </c>
      <c r="C16" s="60" t="s">
        <v>97</v>
      </c>
      <c r="D16" s="34" t="s">
        <v>98</v>
      </c>
      <c r="E16" s="35" t="s">
        <v>99</v>
      </c>
      <c r="F16" s="35"/>
      <c r="G16" s="61">
        <v>1671.38</v>
      </c>
    </row>
    <row r="17" spans="1:7" x14ac:dyDescent="0.2">
      <c r="A17" s="32">
        <v>9</v>
      </c>
      <c r="B17" s="32">
        <v>2015</v>
      </c>
      <c r="C17" s="60" t="s">
        <v>104</v>
      </c>
      <c r="D17" s="34"/>
      <c r="E17" s="35" t="s">
        <v>105</v>
      </c>
      <c r="F17" s="35"/>
      <c r="G17" s="61">
        <v>527.11</v>
      </c>
    </row>
    <row r="18" spans="1:7" x14ac:dyDescent="0.2">
      <c r="A18" s="32">
        <v>10</v>
      </c>
      <c r="B18" s="32">
        <v>2015</v>
      </c>
      <c r="C18" s="60" t="s">
        <v>104</v>
      </c>
      <c r="D18" s="34"/>
      <c r="E18" s="35" t="s">
        <v>106</v>
      </c>
      <c r="F18" s="35"/>
      <c r="G18" s="61">
        <v>3000</v>
      </c>
    </row>
    <row r="19" spans="1:7" x14ac:dyDescent="0.2">
      <c r="A19" s="32">
        <v>11</v>
      </c>
      <c r="B19" s="32">
        <v>2015</v>
      </c>
      <c r="C19" s="60" t="s">
        <v>104</v>
      </c>
      <c r="D19" s="34"/>
      <c r="E19" s="35" t="s">
        <v>107</v>
      </c>
      <c r="F19" s="35"/>
      <c r="G19" s="61">
        <v>5808</v>
      </c>
    </row>
    <row r="20" spans="1:7" x14ac:dyDescent="0.2">
      <c r="A20" s="32">
        <v>12</v>
      </c>
      <c r="B20" s="32">
        <v>2015</v>
      </c>
      <c r="C20" s="60" t="s">
        <v>104</v>
      </c>
      <c r="D20" s="34"/>
      <c r="E20" s="35" t="s">
        <v>108</v>
      </c>
      <c r="F20" s="35"/>
      <c r="G20" s="61">
        <v>65300.800000000003</v>
      </c>
    </row>
    <row r="21" spans="1:7" x14ac:dyDescent="0.2">
      <c r="A21" s="32">
        <v>13</v>
      </c>
      <c r="B21" s="32"/>
      <c r="C21" s="60"/>
      <c r="D21" s="34" t="s">
        <v>119</v>
      </c>
      <c r="E21" s="35" t="s">
        <v>120</v>
      </c>
      <c r="F21" s="35"/>
      <c r="G21" s="61">
        <v>511.97</v>
      </c>
    </row>
    <row r="22" spans="1:7" x14ac:dyDescent="0.2">
      <c r="A22" s="32">
        <v>14</v>
      </c>
      <c r="B22" s="32">
        <v>2015</v>
      </c>
      <c r="C22" s="60" t="s">
        <v>104</v>
      </c>
      <c r="D22" s="34"/>
      <c r="E22" s="35" t="s">
        <v>118</v>
      </c>
      <c r="F22" s="35"/>
      <c r="G22" s="61">
        <v>28097.13</v>
      </c>
    </row>
    <row r="23" spans="1:7" x14ac:dyDescent="0.2">
      <c r="A23" s="32">
        <v>15</v>
      </c>
      <c r="B23" s="32">
        <v>2015</v>
      </c>
      <c r="C23" s="60" t="s">
        <v>113</v>
      </c>
      <c r="D23" s="34" t="s">
        <v>114</v>
      </c>
      <c r="E23" s="35" t="s">
        <v>115</v>
      </c>
      <c r="F23" s="35"/>
      <c r="G23" s="61">
        <v>678.13</v>
      </c>
    </row>
    <row r="24" spans="1:7" hidden="1" x14ac:dyDescent="0.2">
      <c r="A24" s="32"/>
      <c r="B24" s="32"/>
      <c r="C24" s="60"/>
      <c r="D24" s="34"/>
      <c r="E24" s="35"/>
      <c r="F24" s="35"/>
      <c r="G24" s="61"/>
    </row>
    <row r="25" spans="1:7" hidden="1" x14ac:dyDescent="0.2">
      <c r="A25" s="32"/>
      <c r="B25" s="32"/>
      <c r="C25" s="60"/>
      <c r="D25" s="34"/>
      <c r="E25" s="35"/>
      <c r="F25" s="35"/>
      <c r="G25" s="61"/>
    </row>
    <row r="26" spans="1:7" hidden="1" x14ac:dyDescent="0.2">
      <c r="A26" s="32"/>
      <c r="B26" s="59"/>
      <c r="C26" s="60"/>
      <c r="D26" s="34"/>
      <c r="E26" s="35"/>
      <c r="F26" s="35"/>
      <c r="G26" s="61"/>
    </row>
    <row r="27" spans="1:7" hidden="1" x14ac:dyDescent="0.2">
      <c r="A27" s="31"/>
      <c r="B27" s="32"/>
      <c r="C27" s="33"/>
      <c r="D27" s="34"/>
      <c r="E27" s="35"/>
      <c r="F27" s="36"/>
      <c r="G27" s="37"/>
    </row>
    <row r="28" spans="1:7" hidden="1" x14ac:dyDescent="0.2">
      <c r="A28" s="31"/>
      <c r="B28" s="32"/>
      <c r="C28" s="33"/>
      <c r="D28" s="34"/>
      <c r="E28" s="35"/>
      <c r="F28" s="36"/>
      <c r="G28" s="37"/>
    </row>
    <row r="29" spans="1:7" hidden="1" x14ac:dyDescent="0.2">
      <c r="A29" s="31"/>
      <c r="B29" s="32"/>
      <c r="C29" s="33"/>
      <c r="D29" s="34"/>
      <c r="E29" s="35"/>
      <c r="F29" s="36"/>
      <c r="G29" s="37"/>
    </row>
    <row r="30" spans="1:7" hidden="1" x14ac:dyDescent="0.2">
      <c r="A30" s="31"/>
      <c r="B30" s="32"/>
      <c r="C30" s="33"/>
      <c r="D30" s="34"/>
      <c r="E30" s="35"/>
      <c r="F30" s="36"/>
      <c r="G30" s="37"/>
    </row>
    <row r="31" spans="1:7" ht="25.5" x14ac:dyDescent="0.2">
      <c r="A31" s="38">
        <v>16</v>
      </c>
      <c r="B31" s="32">
        <v>2015</v>
      </c>
      <c r="C31" s="60" t="s">
        <v>113</v>
      </c>
      <c r="D31" s="34"/>
      <c r="E31" s="62" t="s">
        <v>123</v>
      </c>
      <c r="F31" s="35"/>
      <c r="G31" s="61">
        <v>-4796.33</v>
      </c>
    </row>
    <row r="32" spans="1:7" x14ac:dyDescent="0.2">
      <c r="A32" s="38"/>
      <c r="B32" s="59"/>
      <c r="C32" s="60"/>
      <c r="D32" s="34"/>
      <c r="E32" s="35"/>
      <c r="F32" s="35"/>
      <c r="G32" s="61"/>
    </row>
    <row r="33" spans="1:7" ht="15.75" thickBot="1" x14ac:dyDescent="0.25">
      <c r="A33" s="38"/>
      <c r="B33" s="83" t="s">
        <v>60</v>
      </c>
      <c r="C33" s="84"/>
      <c r="D33" s="84"/>
      <c r="E33" s="84"/>
      <c r="F33" s="84"/>
      <c r="G33" s="39">
        <f>3307.93+1409.87+573.25+28.61+32.29</f>
        <v>5351.9499999999989</v>
      </c>
    </row>
    <row r="34" spans="1:7" ht="15.75" thickBot="1" x14ac:dyDescent="0.3">
      <c r="A34" s="69" t="s">
        <v>61</v>
      </c>
      <c r="B34" s="70"/>
      <c r="C34" s="70"/>
      <c r="D34" s="40"/>
      <c r="E34" s="40"/>
      <c r="F34" s="40"/>
      <c r="G34" s="41">
        <f>SUM(G7:G33)</f>
        <v>137647.53000000003</v>
      </c>
    </row>
    <row r="35" spans="1:7" x14ac:dyDescent="0.2">
      <c r="A35" s="85"/>
      <c r="B35" s="85"/>
      <c r="C35" s="86"/>
      <c r="D35" s="86"/>
      <c r="E35" s="86"/>
      <c r="F35" s="86"/>
      <c r="G35" s="86"/>
    </row>
    <row r="38" spans="1:7" x14ac:dyDescent="0.2">
      <c r="A38" s="87" t="s">
        <v>129</v>
      </c>
    </row>
    <row r="39" spans="1:7" ht="15" x14ac:dyDescent="0.25">
      <c r="A39" s="81"/>
      <c r="B39" s="81"/>
      <c r="C39" s="81"/>
      <c r="D39" s="81"/>
      <c r="E39" s="81"/>
      <c r="F39" s="81"/>
      <c r="G39" s="81"/>
    </row>
  </sheetData>
  <mergeCells count="7">
    <mergeCell ref="A39:G39"/>
    <mergeCell ref="A2:G2"/>
    <mergeCell ref="A3:G3"/>
    <mergeCell ref="A4:G4"/>
    <mergeCell ref="B33:F33"/>
    <mergeCell ref="A34:C34"/>
    <mergeCell ref="A35:G3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выборка 15</vt:lpstr>
      <vt:lpstr>общий отчет по дому за 15 г</vt:lpstr>
      <vt:lpstr>расход по дому ТР 15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2016-02-01T06:21:06Z</cp:lastPrinted>
  <dcterms:created xsi:type="dcterms:W3CDTF">2015-02-24T21:57:31Z</dcterms:created>
  <dcterms:modified xsi:type="dcterms:W3CDTF">2016-02-23T15:26:18Z</dcterms:modified>
</cp:coreProperties>
</file>