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activeTab="6"/>
  </bookViews>
  <sheets>
    <sheet name="выборка 15" sheetId="3" r:id="rId1"/>
    <sheet name="общий отчет по дому за 15 г" sheetId="1" state="hidden" r:id="rId2"/>
    <sheet name="отчет тек. ремонт" sheetId="4" state="hidden" r:id="rId3"/>
    <sheet name="расход по дому ТР 15" sheetId="2" r:id="rId4"/>
    <sheet name="отчет сод. жилья" sheetId="5" r:id="rId5"/>
    <sheet name="отчет ТР" sheetId="6" r:id="rId6"/>
    <sheet name="расход  ТР 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G76" i="7" l="1"/>
  <c r="G35" i="7"/>
  <c r="G9" i="6"/>
  <c r="F9" i="6"/>
  <c r="E8" i="6"/>
  <c r="D8" i="6"/>
  <c r="C8" i="6"/>
  <c r="B8" i="6"/>
  <c r="G77" i="7" l="1"/>
  <c r="G36" i="7"/>
  <c r="B10" i="6"/>
  <c r="H19" i="6"/>
  <c r="H15" i="6"/>
  <c r="E10" i="6"/>
  <c r="D10" i="6"/>
  <c r="H29" i="5"/>
  <c r="H17" i="5"/>
  <c r="H16" i="5"/>
  <c r="C8" i="5"/>
  <c r="E8" i="5"/>
  <c r="G60" i="2"/>
  <c r="G27" i="2"/>
  <c r="H11" i="5"/>
  <c r="H10" i="5"/>
  <c r="G9" i="5"/>
  <c r="F9" i="5"/>
  <c r="D8" i="5"/>
  <c r="B8" i="5"/>
  <c r="H8" i="6" l="1"/>
  <c r="H10" i="6" s="1"/>
  <c r="G8" i="6"/>
  <c r="G10" i="6" s="1"/>
  <c r="F8" i="6"/>
  <c r="F10" i="6" s="1"/>
  <c r="C10" i="6"/>
  <c r="G8" i="5"/>
  <c r="H14" i="6" l="1"/>
  <c r="H12" i="6"/>
  <c r="E12" i="5"/>
  <c r="C12" i="5"/>
  <c r="B12" i="5"/>
  <c r="D12" i="5"/>
  <c r="G61" i="2" l="1"/>
  <c r="G11" i="5"/>
  <c r="G10" i="5"/>
  <c r="F11" i="5"/>
  <c r="F10" i="5"/>
  <c r="G12" i="5" l="1"/>
  <c r="F8" i="5"/>
  <c r="F12" i="5" s="1"/>
  <c r="H18" i="5"/>
  <c r="Y10" i="3" l="1"/>
  <c r="E8" i="1"/>
  <c r="AM15" i="3"/>
  <c r="AJ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O3" i="3"/>
  <c r="AO15" i="3" s="1"/>
  <c r="F8" i="1" l="1"/>
  <c r="H22" i="5"/>
  <c r="E7" i="1"/>
  <c r="G15" i="3"/>
  <c r="C9" i="4" s="1"/>
  <c r="D15" i="3"/>
  <c r="B9" i="4" s="1"/>
  <c r="F11" i="4" l="1"/>
  <c r="E11" i="4"/>
  <c r="E6" i="1" s="1"/>
  <c r="AL15" i="3" l="1"/>
  <c r="AI15" i="3"/>
  <c r="AN3" i="3"/>
  <c r="AK3" i="3"/>
  <c r="AK15" i="3" s="1"/>
  <c r="B15" i="3"/>
  <c r="C15" i="3"/>
  <c r="F15" i="3"/>
  <c r="I15" i="3"/>
  <c r="J15" i="3"/>
  <c r="K15" i="3"/>
  <c r="C14" i="1" s="1"/>
  <c r="L15" i="3"/>
  <c r="D14" i="1" s="1"/>
  <c r="O15" i="3"/>
  <c r="R15" i="3"/>
  <c r="U15" i="3"/>
  <c r="C9" i="1" s="1"/>
  <c r="V15" i="3"/>
  <c r="D9" i="1" s="1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AG15" i="3"/>
  <c r="C16" i="1" s="1"/>
  <c r="AH15" i="3"/>
  <c r="D16" i="1" s="1"/>
  <c r="M3" i="3"/>
  <c r="M15" i="3" s="1"/>
  <c r="H3" i="3"/>
  <c r="H15" i="3" s="1"/>
  <c r="D6" i="1" s="1"/>
  <c r="E3" i="3"/>
  <c r="E15" i="3" s="1"/>
  <c r="C6" i="1" s="1"/>
  <c r="C7" i="4" l="1"/>
  <c r="C11" i="4" s="1"/>
  <c r="B7" i="4"/>
  <c r="B11" i="4" s="1"/>
  <c r="AN15" i="3"/>
  <c r="AP3" i="3"/>
  <c r="AP15" i="3" s="1"/>
  <c r="C7" i="1"/>
  <c r="D8" i="1"/>
  <c r="C8" i="1"/>
  <c r="N3" i="3"/>
  <c r="N15" i="3" s="1"/>
  <c r="G28" i="2" s="1"/>
  <c r="H8" i="5" s="1"/>
  <c r="H12" i="5" s="1"/>
  <c r="H14" i="5" s="1"/>
  <c r="K15" i="5" s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<sst xmlns="http://schemas.openxmlformats.org/spreadsheetml/2006/main" count="231" uniqueCount="148">
  <si>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</si>
  <si>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</si>
  <si>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</si>
  <si>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</si>
  <si>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</si>
  <si>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</si>
  <si>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</si>
  <si>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</si>
  <si>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</si>
  <si>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</si>
  <si>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</si>
  <si>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</si>
  <si>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</si>
  <si>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</si>
  <si>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</si>
  <si>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</si>
  <si>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</si>
  <si>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</si>
  <si>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</si>
  <si>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</si>
  <si>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</si>
  <si>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</si>
  <si>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</si>
  <si>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</si>
  <si>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</si>
  <si>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</si>
  <si>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</si>
  <si>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</si>
  <si>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</si>
  <si>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</si>
  <si>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</si>
  <si>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</si>
  <si>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</si>
  <si>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</si>
  <si>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</si>
  <si>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</si>
  <si>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</si>
  <si>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</si>
  <si>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</si>
  <si>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</si>
  <si>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</si>
  <si>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</si>
  <si>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</si>
  <si>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</si>
  <si>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</si>
  <si>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</si>
  <si>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</si>
  <si>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</si>
  <si>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</si>
  <si>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</si>
  <si>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</si>
  <si>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</si>
  <si>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</si>
  <si>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</si>
  <si>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</si>
  <si>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</si>
  <si>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</si>
  <si>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</si>
  <si>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</si>
  <si>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</si>
  <si>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</si>
  <si>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</si>
  <si>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</si>
  <si>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</si>
  <si>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</si>
  <si>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</si>
  <si>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</si>
  <si>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</si>
  <si>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</si>
  <si>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</si>
  <si>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</si>
  <si>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начислено за дымоходы и вент каналы жил.</t>
  </si>
  <si>
    <t>Итого</t>
  </si>
  <si>
    <t>получено за дымоходы и вент каналы жил.</t>
  </si>
  <si>
    <t>Остаток денежных средств дома на 01.06.2015 г</t>
  </si>
  <si>
    <t>Чехова, 322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</si>
  <si>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</si>
  <si>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</si>
  <si>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</si>
  <si>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</si>
  <si>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Техническое обслуживание  и ремонт жилого дома</t>
  </si>
  <si>
    <t>Техническое обслуживание  и ремонт жилого дома(субабоненты)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</si>
  <si>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</si>
  <si>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</si>
  <si>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</si>
  <si>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</si>
  <si>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</si>
  <si>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</si>
  <si>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</si>
  <si>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Переходящее сальдо на 01.01.2016 г</t>
  </si>
  <si>
    <t>Остаток денежных средств дома на 30.04.2016 г</t>
  </si>
  <si>
    <t>январь</t>
  </si>
  <si>
    <t>ремонт эл.освещения в подъезде</t>
  </si>
  <si>
    <t>февраль</t>
  </si>
  <si>
    <t>ремонт в вводнораспределительном устройстве(ВРУ) и подъездного эл.освещения</t>
  </si>
  <si>
    <t>март</t>
  </si>
  <si>
    <t>подъезд 2</t>
  </si>
  <si>
    <t>кв.58</t>
  </si>
  <si>
    <t>частичная смена труб стояка ГВС</t>
  </si>
  <si>
    <t>кв.53</t>
  </si>
  <si>
    <t>смена запорной арматуры на ЦО</t>
  </si>
  <si>
    <t>апрель</t>
  </si>
  <si>
    <t>ревизия ВРУ</t>
  </si>
  <si>
    <t>май</t>
  </si>
  <si>
    <t>ремонт полов,ступеней</t>
  </si>
  <si>
    <t>июнь</t>
  </si>
  <si>
    <t>дезинсекция</t>
  </si>
  <si>
    <t>подвал</t>
  </si>
  <si>
    <t>покос травы</t>
  </si>
  <si>
    <t>июль</t>
  </si>
  <si>
    <t>кв.155,160</t>
  </si>
  <si>
    <t>ремонт щита этажного</t>
  </si>
  <si>
    <t>кв.149,150,151</t>
  </si>
  <si>
    <t>спил деревьев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</si>
  <si>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</si>
  <si>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</si>
  <si>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</si>
  <si>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"ТаганСервис"____________________________________________Мальков В.А.</t>
  </si>
  <si>
    <t>дебиторская задолженность жителей по состоянию  на 01.08.2016 г. составляет: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</si>
  <si>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Чехова, 322,322 А</t>
  </si>
  <si>
    <t>Переходящее сальдо на 01.08.2016 г</t>
  </si>
  <si>
    <t>ремонт жилого дома</t>
  </si>
  <si>
    <t>ремонт жилого дома(субабоненты)</t>
  </si>
  <si>
    <t>август</t>
  </si>
  <si>
    <t>смена труб КНС</t>
  </si>
  <si>
    <t xml:space="preserve">Информация о выполненных работах по статье "Содержание и Ремонт жилья" по адресу Чехова, 322 за период 01.01.2016 г по 31.07.2016 г </t>
  </si>
  <si>
    <t xml:space="preserve">Информация о выполненных работах по статье "Содержание и Ремонт жилья" по адресу Чехова, 322 А за период 01.01.2016 г по 31.07.2016 г </t>
  </si>
  <si>
    <t>сентябрь</t>
  </si>
  <si>
    <t>кв.83,85,86,88</t>
  </si>
  <si>
    <t>октябрь</t>
  </si>
  <si>
    <t>смена труб</t>
  </si>
  <si>
    <t>ремонт выключателя</t>
  </si>
  <si>
    <t>ноябрь</t>
  </si>
  <si>
    <t>ВРУ</t>
  </si>
  <si>
    <t>смена вставки</t>
  </si>
  <si>
    <t>кв.46</t>
  </si>
  <si>
    <t>замена АВ20А</t>
  </si>
  <si>
    <t>ремонт ВРУ</t>
  </si>
  <si>
    <t>декабрь</t>
  </si>
  <si>
    <t>кв.23-28,128-136</t>
  </si>
  <si>
    <t>Генеральный директор ООО У0 "ТаганСервис"____________________________________________</t>
  </si>
  <si>
    <t xml:space="preserve">Информация о выполненных работах по статье " Ремонт жилья" по адресу Чехова, 322 за период 01.08.2016 г по 31.12.2016 г </t>
  </si>
  <si>
    <t>кв.140</t>
  </si>
  <si>
    <t>ревизия щита этажного</t>
  </si>
  <si>
    <t xml:space="preserve">Информация о выполненных работах по статье " Ремонт жилья" по адресу Чехова, 322 А за период 01.08.2016 г по 31.12.2016 г </t>
  </si>
  <si>
    <t>Информация о собранных и израсходованных денежных средствах по статье " Ремонт Жилья" за период с 01.08.2016 г по 31.12.2016 г по адресу ул. Чехова, 322,322 А</t>
  </si>
  <si>
    <t>Остаток денежных средств дома по статье "Ремонт жилья" на 31.12.2016 г</t>
  </si>
  <si>
    <t>дебиторская задолженность жителей по состоянию  на 01.01.2017 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</si>
</sst>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0" fontId="0" fillId="0" borderId="2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3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2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2" borderId="12" xfId="0" applyNumberFormat="1" applyFill="1" applyBorder="1" applyAlignment="1">
      <alignment vertical="center"/>
    </xf>
    <xf numFmtId="0" fontId="0" fillId="0" borderId="1" xfId="0" applyBorder="1" applyAlignment="1">
      <alignment wrapText="1"/>
    </xf>
    <xf numFmtId="2" fontId="0" fillId="0" borderId="29" xfId="0" applyNumberFormat="1" applyBorder="1"/>
    <xf numFmtId="2" fontId="0" fillId="0" borderId="31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7" fillId="0" borderId="0" xfId="0" applyFont="1"/>
    <xf numFmtId="0" fontId="1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44" fontId="0" fillId="0" borderId="3" xfId="0" applyNumberFormat="1" applyBorder="1"/>
    <xf numFmtId="2" fontId="0" fillId="0" borderId="3" xfId="0" applyNumberFormat="1" applyBorder="1"/>
    <xf numFmtId="164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Border="1" applyAlignment="1"/>
    <xf numFmtId="44" fontId="4" fillId="0" borderId="12" xfId="0" applyNumberFormat="1" applyFont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5" xfId="0" applyFont="1" applyBorder="1" applyAlignment="1">
      <alignment horizontal="left" wrapText="1"/>
    </xf>
    <xf numFmtId="2" fontId="0" fillId="0" borderId="0" xfId="0" applyNumberFormat="1"/>
    <xf numFmtId="0" fontId="0" fillId="0" borderId="1" xfId="0" applyBorder="1" applyAlignment="1"/>
    <xf numFmtId="0" fontId="0" fillId="0" borderId="1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3" xfId="0" applyBorder="1" applyAlignment="1"/>
    <xf numFmtId="0" fontId="0" fillId="0" borderId="25" xfId="0" applyBorder="1" applyAlignment="1"/>
    <xf numFmtId="0" fontId="8" fillId="0" borderId="0" xfId="0" applyFont="1"/>
    <xf numFmtId="2" fontId="7" fillId="0" borderId="0" xfId="0" applyNumberFormat="1" applyFont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N58">
            <v>149148.51</v>
          </cell>
          <cell r="P58">
            <v>21865.47</v>
          </cell>
          <cell r="AJ58">
            <v>2565.2096999999999</v>
          </cell>
          <cell r="AL58">
            <v>1165.3831499999999</v>
          </cell>
        </row>
        <row r="59">
          <cell r="N59">
            <v>155871.03999999998</v>
          </cell>
          <cell r="AJ59">
            <v>2338.0655999999999</v>
          </cell>
          <cell r="AL59">
            <v>1218.7381499999999</v>
          </cell>
        </row>
      </sheetData>
      <sheetData sheetId="7"/>
      <sheetData sheetId="8"/>
      <sheetData sheetId="9"/>
      <sheetData sheetId="10">
        <row r="59">
          <cell r="BL59">
            <v>267105.49679999996</v>
          </cell>
        </row>
      </sheetData>
      <sheetData sheetId="11"/>
      <sheetData sheetId="12"/>
      <sheetData sheetId="13">
        <row r="59">
          <cell r="G59">
            <v>3451.35</v>
          </cell>
        </row>
      </sheetData>
      <sheetData sheetId="14"/>
      <sheetData sheetId="15"/>
      <sheetData sheetId="16">
        <row r="59">
          <cell r="D59">
            <v>40646.03</v>
          </cell>
          <cell r="Q59">
            <v>309508.15000000002</v>
          </cell>
          <cell r="S59">
            <v>38937.14</v>
          </cell>
          <cell r="AO59">
            <v>5226.6793500000003</v>
          </cell>
          <cell r="AQ59">
            <v>2408.9024999999997</v>
          </cell>
          <cell r="BF59">
            <v>6884.1360000000004</v>
          </cell>
          <cell r="BH59">
            <v>593.46</v>
          </cell>
        </row>
        <row r="60">
          <cell r="D60">
            <v>40437.65</v>
          </cell>
          <cell r="Q60">
            <v>331247.61</v>
          </cell>
          <cell r="AO60">
            <v>4968.7141499999989</v>
          </cell>
          <cell r="AQ60">
            <v>2579.5257000000001</v>
          </cell>
          <cell r="BF60">
            <v>6898.2996000000003</v>
          </cell>
          <cell r="BH60">
            <v>594.68099999999993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8">
          <cell r="E58">
            <v>95548.040000000008</v>
          </cell>
          <cell r="G58">
            <v>-461.32</v>
          </cell>
          <cell r="I58">
            <v>13737.34</v>
          </cell>
          <cell r="K58">
            <v>63847.600000000006</v>
          </cell>
          <cell r="M58">
            <v>13228.83</v>
          </cell>
          <cell r="AC58">
            <v>2226.1251000000002</v>
          </cell>
        </row>
        <row r="59">
          <cell r="E59">
            <v>94976.86</v>
          </cell>
          <cell r="G59">
            <v>-802.22</v>
          </cell>
          <cell r="K59">
            <v>70090.179999999993</v>
          </cell>
          <cell r="AC59">
            <v>2213.6379000000002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4" t="s">
        <v>25</v>
      </c>
      <c r="B2" s="15" t="s">
        <v>26</v>
      </c>
      <c r="C2" s="15" t="s">
        <v>27</v>
      </c>
      <c r="D2" s="15" t="s">
        <v>29</v>
      </c>
      <c r="E2" s="18" t="s">
        <v>36</v>
      </c>
      <c r="F2" s="15" t="s">
        <v>28</v>
      </c>
      <c r="G2" s="15" t="s">
        <v>30</v>
      </c>
      <c r="H2" s="18" t="s">
        <v>37</v>
      </c>
      <c r="I2" s="15" t="s">
        <v>31</v>
      </c>
      <c r="J2" s="15" t="s">
        <v>32</v>
      </c>
      <c r="K2" s="15" t="s">
        <v>54</v>
      </c>
      <c r="L2" s="15" t="s">
        <v>33</v>
      </c>
      <c r="M2" s="18" t="s">
        <v>34</v>
      </c>
      <c r="N2" s="18" t="s">
        <v>35</v>
      </c>
      <c r="O2" s="16" t="s">
        <v>38</v>
      </c>
      <c r="P2" s="16" t="s">
        <v>71</v>
      </c>
      <c r="Q2" s="16" t="s">
        <v>72</v>
      </c>
      <c r="R2" s="16" t="s">
        <v>39</v>
      </c>
      <c r="S2" s="16" t="s">
        <v>73</v>
      </c>
      <c r="T2" s="16" t="s">
        <v>72</v>
      </c>
      <c r="U2" s="16" t="s">
        <v>40</v>
      </c>
      <c r="V2" s="16" t="s">
        <v>41</v>
      </c>
      <c r="W2" s="16" t="s">
        <v>42</v>
      </c>
      <c r="X2" s="16" t="s">
        <v>43</v>
      </c>
      <c r="Y2" s="16" t="s">
        <v>44</v>
      </c>
      <c r="Z2" s="16" t="s">
        <v>45</v>
      </c>
      <c r="AA2" s="16" t="s">
        <v>46</v>
      </c>
      <c r="AB2" s="16" t="s">
        <v>47</v>
      </c>
      <c r="AC2" s="16" t="s">
        <v>48</v>
      </c>
      <c r="AD2" s="16" t="s">
        <v>49</v>
      </c>
      <c r="AE2" s="16" t="s">
        <v>50</v>
      </c>
      <c r="AF2" s="16" t="s">
        <v>51</v>
      </c>
      <c r="AG2" s="16" t="s">
        <v>52</v>
      </c>
      <c r="AH2" s="17" t="s">
        <v>53</v>
      </c>
      <c r="AI2" s="15" t="s">
        <v>56</v>
      </c>
      <c r="AJ2" s="15" t="s">
        <v>29</v>
      </c>
      <c r="AK2" s="18" t="s">
        <v>36</v>
      </c>
      <c r="AL2" s="15" t="s">
        <v>57</v>
      </c>
      <c r="AM2" s="15" t="s">
        <v>30</v>
      </c>
      <c r="AN2" s="18" t="s">
        <v>37</v>
      </c>
      <c r="AO2" s="18" t="s">
        <v>70</v>
      </c>
      <c r="AP2" s="18" t="s">
        <v>35</v>
      </c>
    </row>
    <row r="3" spans="1:42" x14ac:dyDescent="0.2">
      <c r="A3" s="13" t="s">
        <v>75</v>
      </c>
      <c r="B3" s="5">
        <v>3956.4</v>
      </c>
      <c r="C3" s="5">
        <v>0</v>
      </c>
      <c r="D3" s="5">
        <v>0</v>
      </c>
      <c r="E3" s="19">
        <f>C3+D3</f>
        <v>0</v>
      </c>
      <c r="F3" s="5">
        <v>0</v>
      </c>
      <c r="G3" s="5">
        <v>0</v>
      </c>
      <c r="H3" s="19">
        <f>F3+G3</f>
        <v>0</v>
      </c>
      <c r="I3" s="5">
        <v>0</v>
      </c>
      <c r="J3" s="5">
        <v>0</v>
      </c>
      <c r="K3" s="5">
        <v>0</v>
      </c>
      <c r="L3" s="5">
        <v>0</v>
      </c>
      <c r="M3" s="19">
        <f>(I3+J3+L3)*1.5%</f>
        <v>0</v>
      </c>
      <c r="N3" s="21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19">
        <f>AI3+AJ3</f>
        <v>0</v>
      </c>
      <c r="AL3" s="5">
        <v>0</v>
      </c>
      <c r="AM3" s="5">
        <v>0</v>
      </c>
      <c r="AN3" s="19">
        <f>AL3+AM3</f>
        <v>0</v>
      </c>
      <c r="AO3" s="42">
        <f>AF3*1.5%</f>
        <v>0</v>
      </c>
      <c r="AP3" s="21">
        <f>AN3*1.5%</f>
        <v>0</v>
      </c>
    </row>
    <row r="4" spans="1:42" x14ac:dyDescent="0.2">
      <c r="A4" s="13" t="s">
        <v>75</v>
      </c>
      <c r="B4" s="5">
        <v>3956.4</v>
      </c>
      <c r="C4" s="5">
        <v>0</v>
      </c>
      <c r="D4" s="5">
        <v>0</v>
      </c>
      <c r="E4" s="19">
        <f t="shared" ref="E4:E14" si="0">C4+D4</f>
        <v>0</v>
      </c>
      <c r="F4" s="5">
        <v>0</v>
      </c>
      <c r="G4" s="5">
        <v>0</v>
      </c>
      <c r="H4" s="19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9">
        <f t="shared" ref="M4:M14" si="2">(I4+J4+L4)*1.5%</f>
        <v>0</v>
      </c>
      <c r="N4" s="21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19">
        <f t="shared" ref="AK4:AK14" si="4">AI4+AJ4</f>
        <v>0</v>
      </c>
      <c r="AL4" s="5">
        <v>0</v>
      </c>
      <c r="AM4" s="5">
        <v>0</v>
      </c>
      <c r="AN4" s="19">
        <f t="shared" ref="AN4:AN14" si="5">AL4+AM4</f>
        <v>0</v>
      </c>
      <c r="AO4" s="42">
        <f t="shared" ref="AO4:AO14" si="6">AF4*1.5%</f>
        <v>0</v>
      </c>
      <c r="AP4" s="21">
        <f t="shared" ref="AP4:AP14" si="7">AN4*1.5%</f>
        <v>0</v>
      </c>
    </row>
    <row r="5" spans="1:42" x14ac:dyDescent="0.2">
      <c r="A5" s="13" t="s">
        <v>75</v>
      </c>
      <c r="B5" s="5">
        <v>3956.4</v>
      </c>
      <c r="C5" s="5">
        <v>0</v>
      </c>
      <c r="D5" s="5">
        <v>0</v>
      </c>
      <c r="E5" s="19">
        <f t="shared" si="0"/>
        <v>0</v>
      </c>
      <c r="F5" s="5">
        <v>0</v>
      </c>
      <c r="G5" s="5">
        <v>0</v>
      </c>
      <c r="H5" s="19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9">
        <f t="shared" si="2"/>
        <v>0</v>
      </c>
      <c r="N5" s="21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19">
        <f t="shared" si="4"/>
        <v>0</v>
      </c>
      <c r="AL5" s="5">
        <v>0</v>
      </c>
      <c r="AM5" s="5">
        <v>0</v>
      </c>
      <c r="AN5" s="19">
        <f t="shared" si="5"/>
        <v>0</v>
      </c>
      <c r="AO5" s="42">
        <f t="shared" si="6"/>
        <v>0</v>
      </c>
      <c r="AP5" s="21">
        <f t="shared" si="7"/>
        <v>0</v>
      </c>
    </row>
    <row r="6" spans="1:42" x14ac:dyDescent="0.2">
      <c r="A6" s="13" t="s">
        <v>75</v>
      </c>
      <c r="B6" s="5">
        <v>3956.4</v>
      </c>
      <c r="C6" s="5">
        <v>0</v>
      </c>
      <c r="D6" s="5">
        <v>0</v>
      </c>
      <c r="E6" s="19">
        <f t="shared" si="0"/>
        <v>0</v>
      </c>
      <c r="F6" s="5">
        <v>0</v>
      </c>
      <c r="G6" s="5">
        <v>0</v>
      </c>
      <c r="H6" s="19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9">
        <f t="shared" si="2"/>
        <v>0</v>
      </c>
      <c r="N6" s="21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19">
        <f t="shared" si="4"/>
        <v>0</v>
      </c>
      <c r="AL6" s="5">
        <v>0</v>
      </c>
      <c r="AM6" s="5">
        <v>0</v>
      </c>
      <c r="AN6" s="19">
        <f t="shared" si="5"/>
        <v>0</v>
      </c>
      <c r="AO6" s="42">
        <f t="shared" si="6"/>
        <v>0</v>
      </c>
      <c r="AP6" s="21">
        <f t="shared" si="7"/>
        <v>0</v>
      </c>
    </row>
    <row r="7" spans="1:42" x14ac:dyDescent="0.2">
      <c r="A7" s="13" t="s">
        <v>75</v>
      </c>
      <c r="B7" s="5">
        <v>3956.4</v>
      </c>
      <c r="C7" s="5">
        <v>0</v>
      </c>
      <c r="D7" s="5">
        <v>0</v>
      </c>
      <c r="E7" s="19">
        <f t="shared" si="0"/>
        <v>0</v>
      </c>
      <c r="F7" s="5">
        <v>0</v>
      </c>
      <c r="G7" s="5">
        <v>0</v>
      </c>
      <c r="H7" s="19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9">
        <f t="shared" si="2"/>
        <v>0</v>
      </c>
      <c r="N7" s="21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9">
        <f t="shared" si="4"/>
        <v>0</v>
      </c>
      <c r="AL7" s="5">
        <v>0</v>
      </c>
      <c r="AM7" s="5">
        <v>0</v>
      </c>
      <c r="AN7" s="19">
        <f t="shared" si="5"/>
        <v>0</v>
      </c>
      <c r="AO7" s="42">
        <f t="shared" si="6"/>
        <v>0</v>
      </c>
      <c r="AP7" s="21">
        <f t="shared" si="7"/>
        <v>0</v>
      </c>
    </row>
    <row r="8" spans="1:42" x14ac:dyDescent="0.2">
      <c r="A8" s="13" t="s">
        <v>75</v>
      </c>
      <c r="B8" s="5">
        <v>3956.4</v>
      </c>
      <c r="C8" s="2">
        <v>12818.82</v>
      </c>
      <c r="D8" s="2">
        <v>0</v>
      </c>
      <c r="E8" s="19">
        <f t="shared" si="0"/>
        <v>12818.82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14519.97</v>
      </c>
      <c r="L8" s="2">
        <v>0</v>
      </c>
      <c r="M8" s="19">
        <f t="shared" si="2"/>
        <v>0</v>
      </c>
      <c r="N8" s="21">
        <f t="shared" si="3"/>
        <v>0</v>
      </c>
      <c r="O8" s="2">
        <v>2215.46</v>
      </c>
      <c r="P8" s="2">
        <v>0</v>
      </c>
      <c r="Q8" s="5">
        <f t="shared" ref="Q8:Q14" si="8">O8+P8</f>
        <v>2215.46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9891.0499999999993</v>
      </c>
      <c r="Z8" s="2">
        <v>0</v>
      </c>
      <c r="AA8" s="2">
        <v>3481.66</v>
      </c>
      <c r="AB8" s="2">
        <v>0</v>
      </c>
      <c r="AC8" s="2">
        <v>7121.52</v>
      </c>
      <c r="AD8" s="2">
        <v>0</v>
      </c>
      <c r="AE8" s="2">
        <v>435.18</v>
      </c>
      <c r="AF8" s="2">
        <v>0</v>
      </c>
      <c r="AG8" s="2">
        <v>8466.81</v>
      </c>
      <c r="AH8" s="2">
        <v>0</v>
      </c>
      <c r="AI8" s="2">
        <v>15073.83</v>
      </c>
      <c r="AJ8" s="2">
        <v>0</v>
      </c>
      <c r="AK8" s="19">
        <f t="shared" si="4"/>
        <v>15073.83</v>
      </c>
      <c r="AL8" s="2">
        <v>0</v>
      </c>
      <c r="AM8" s="2">
        <v>0</v>
      </c>
      <c r="AN8" s="19">
        <f t="shared" si="5"/>
        <v>0</v>
      </c>
      <c r="AO8" s="42">
        <f t="shared" si="6"/>
        <v>0</v>
      </c>
      <c r="AP8" s="21">
        <f t="shared" si="7"/>
        <v>0</v>
      </c>
    </row>
    <row r="9" spans="1:42" x14ac:dyDescent="0.2">
      <c r="A9" s="13" t="s">
        <v>75</v>
      </c>
      <c r="B9" s="5">
        <v>3956.4</v>
      </c>
      <c r="C9" s="2">
        <v>0</v>
      </c>
      <c r="D9" s="2">
        <v>0</v>
      </c>
      <c r="E9" s="19">
        <f t="shared" si="0"/>
        <v>0</v>
      </c>
      <c r="F9" s="2">
        <v>9442.65</v>
      </c>
      <c r="G9" s="2">
        <v>0</v>
      </c>
      <c r="H9" s="19">
        <f t="shared" si="1"/>
        <v>9442.65</v>
      </c>
      <c r="I9" s="2">
        <v>0</v>
      </c>
      <c r="J9" s="2">
        <v>0</v>
      </c>
      <c r="K9" s="2">
        <v>14519.97</v>
      </c>
      <c r="L9" s="2">
        <v>11159.54</v>
      </c>
      <c r="M9" s="19">
        <f t="shared" si="2"/>
        <v>167.3931</v>
      </c>
      <c r="N9" s="21">
        <f t="shared" si="3"/>
        <v>141.63974999999999</v>
      </c>
      <c r="O9" s="2">
        <v>2373.84</v>
      </c>
      <c r="P9" s="2"/>
      <c r="Q9" s="5">
        <f t="shared" si="8"/>
        <v>2373.84</v>
      </c>
      <c r="R9" s="2">
        <v>1707.78</v>
      </c>
      <c r="S9" s="2"/>
      <c r="T9" s="5">
        <f t="shared" si="9"/>
        <v>1707.78</v>
      </c>
      <c r="U9" s="2">
        <v>0</v>
      </c>
      <c r="V9" s="2">
        <v>0</v>
      </c>
      <c r="W9" s="2">
        <v>0</v>
      </c>
      <c r="X9" s="2">
        <v>0</v>
      </c>
      <c r="Y9" s="2">
        <v>9891.0499999999993</v>
      </c>
      <c r="Z9" s="2">
        <v>7601.93</v>
      </c>
      <c r="AA9" s="2">
        <v>3481.66</v>
      </c>
      <c r="AB9" s="2">
        <v>2675.88</v>
      </c>
      <c r="AC9" s="2">
        <v>7438.06</v>
      </c>
      <c r="AD9" s="2">
        <v>5483.46</v>
      </c>
      <c r="AE9" s="2">
        <v>672.57</v>
      </c>
      <c r="AF9" s="2">
        <v>342.02</v>
      </c>
      <c r="AG9" s="2">
        <v>8980.99</v>
      </c>
      <c r="AH9" s="2">
        <v>6523.72</v>
      </c>
      <c r="AI9" s="2">
        <v>29396.12</v>
      </c>
      <c r="AJ9" s="2">
        <v>0</v>
      </c>
      <c r="AK9" s="19">
        <f t="shared" si="4"/>
        <v>29396.12</v>
      </c>
      <c r="AL9" s="2">
        <v>12042.67</v>
      </c>
      <c r="AM9" s="2">
        <v>0</v>
      </c>
      <c r="AN9" s="19">
        <f t="shared" si="5"/>
        <v>12042.67</v>
      </c>
      <c r="AO9" s="42">
        <f t="shared" si="6"/>
        <v>5.1302999999999992</v>
      </c>
      <c r="AP9" s="21">
        <f t="shared" si="7"/>
        <v>180.64005</v>
      </c>
    </row>
    <row r="10" spans="1:42" x14ac:dyDescent="0.2">
      <c r="A10" s="13" t="s">
        <v>75</v>
      </c>
      <c r="B10" s="5">
        <v>3956.4</v>
      </c>
      <c r="C10" s="2"/>
      <c r="D10" s="2"/>
      <c r="E10" s="19">
        <f t="shared" si="0"/>
        <v>0</v>
      </c>
      <c r="F10" s="2">
        <v>890.45</v>
      </c>
      <c r="G10" s="2"/>
      <c r="H10" s="19">
        <f t="shared" si="1"/>
        <v>890.45</v>
      </c>
      <c r="I10" s="2"/>
      <c r="J10" s="2"/>
      <c r="K10" s="2">
        <v>14519.97</v>
      </c>
      <c r="L10" s="2">
        <v>11222.21</v>
      </c>
      <c r="M10" s="19">
        <f t="shared" si="2"/>
        <v>168.33314999999999</v>
      </c>
      <c r="N10" s="21">
        <f t="shared" si="3"/>
        <v>13.35675</v>
      </c>
      <c r="O10" s="2">
        <v>2373.84</v>
      </c>
      <c r="P10" s="2"/>
      <c r="Q10" s="5">
        <f t="shared" si="8"/>
        <v>2373.84</v>
      </c>
      <c r="R10" s="2">
        <v>1823.68</v>
      </c>
      <c r="S10" s="2"/>
      <c r="T10" s="5">
        <f t="shared" si="9"/>
        <v>1823.68</v>
      </c>
      <c r="U10" s="2"/>
      <c r="V10" s="2"/>
      <c r="W10" s="2"/>
      <c r="X10" s="2"/>
      <c r="Y10" s="2">
        <f>7912.8-1978.25</f>
        <v>5934.55</v>
      </c>
      <c r="Z10" s="2">
        <v>7644.53</v>
      </c>
      <c r="AA10" s="2">
        <v>3481.66</v>
      </c>
      <c r="AB10" s="2">
        <v>2690.89</v>
      </c>
      <c r="AC10" s="2">
        <v>7438.06</v>
      </c>
      <c r="AD10" s="2">
        <v>5726.72</v>
      </c>
      <c r="AE10" s="2">
        <v>672.57</v>
      </c>
      <c r="AF10" s="2">
        <v>503.36</v>
      </c>
      <c r="AG10" s="2">
        <v>8980.99</v>
      </c>
      <c r="AH10" s="2">
        <v>6905.52</v>
      </c>
      <c r="AI10" s="2">
        <v>29396.12</v>
      </c>
      <c r="AJ10" s="2">
        <v>0</v>
      </c>
      <c r="AK10" s="19">
        <f t="shared" si="4"/>
        <v>29396.12</v>
      </c>
      <c r="AL10" s="2">
        <v>21724.81</v>
      </c>
      <c r="AM10" s="2">
        <v>0</v>
      </c>
      <c r="AN10" s="19">
        <f t="shared" si="5"/>
        <v>21724.81</v>
      </c>
      <c r="AO10" s="42">
        <f t="shared" si="6"/>
        <v>7.5503999999999998</v>
      </c>
      <c r="AP10" s="21">
        <f t="shared" si="7"/>
        <v>325.87215000000003</v>
      </c>
    </row>
    <row r="11" spans="1:42" x14ac:dyDescent="0.2">
      <c r="A11" s="13" t="s">
        <v>75</v>
      </c>
      <c r="B11" s="5">
        <v>3956.4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9">
        <f t="shared" si="4"/>
        <v>0</v>
      </c>
      <c r="AL11" s="2"/>
      <c r="AM11" s="2"/>
      <c r="AN11" s="19">
        <f t="shared" si="5"/>
        <v>0</v>
      </c>
      <c r="AO11" s="42">
        <f t="shared" si="6"/>
        <v>0</v>
      </c>
      <c r="AP11" s="21">
        <f t="shared" si="7"/>
        <v>0</v>
      </c>
    </row>
    <row r="12" spans="1:42" x14ac:dyDescent="0.2">
      <c r="A12" s="13" t="s">
        <v>75</v>
      </c>
      <c r="B12" s="5">
        <v>3956.4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9">
        <f t="shared" si="4"/>
        <v>0</v>
      </c>
      <c r="AL12" s="2"/>
      <c r="AM12" s="2"/>
      <c r="AN12" s="19">
        <f t="shared" si="5"/>
        <v>0</v>
      </c>
      <c r="AO12" s="42">
        <f t="shared" si="6"/>
        <v>0</v>
      </c>
      <c r="AP12" s="21">
        <f t="shared" si="7"/>
        <v>0</v>
      </c>
    </row>
    <row r="13" spans="1:42" x14ac:dyDescent="0.2">
      <c r="A13" s="13" t="s">
        <v>75</v>
      </c>
      <c r="B13" s="5">
        <v>3956.4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9">
        <f t="shared" si="4"/>
        <v>0</v>
      </c>
      <c r="AL13" s="2"/>
      <c r="AM13" s="2"/>
      <c r="AN13" s="19">
        <f t="shared" si="5"/>
        <v>0</v>
      </c>
      <c r="AO13" s="42">
        <f t="shared" si="6"/>
        <v>0</v>
      </c>
      <c r="AP13" s="21">
        <f t="shared" si="7"/>
        <v>0</v>
      </c>
    </row>
    <row r="14" spans="1:42" ht="13.5" thickBot="1" x14ac:dyDescent="0.25">
      <c r="A14" s="13" t="s">
        <v>75</v>
      </c>
      <c r="B14" s="5">
        <v>3956.4</v>
      </c>
      <c r="C14" s="9"/>
      <c r="D14" s="9"/>
      <c r="E14" s="19">
        <f t="shared" si="0"/>
        <v>0</v>
      </c>
      <c r="F14" s="9"/>
      <c r="G14" s="9"/>
      <c r="H14" s="19">
        <f t="shared" si="1"/>
        <v>0</v>
      </c>
      <c r="I14" s="9"/>
      <c r="J14" s="9"/>
      <c r="K14" s="9"/>
      <c r="L14" s="9"/>
      <c r="M14" s="19">
        <f t="shared" si="2"/>
        <v>0</v>
      </c>
      <c r="N14" s="21">
        <f t="shared" si="3"/>
        <v>0</v>
      </c>
      <c r="O14" s="9"/>
      <c r="P14" s="9"/>
      <c r="Q14" s="5">
        <f t="shared" si="8"/>
        <v>0</v>
      </c>
      <c r="R14" s="9"/>
      <c r="S14" s="9"/>
      <c r="T14" s="5">
        <f t="shared" si="9"/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9">
        <f t="shared" si="4"/>
        <v>0</v>
      </c>
      <c r="AL14" s="9"/>
      <c r="AM14" s="9"/>
      <c r="AN14" s="19">
        <f t="shared" si="5"/>
        <v>0</v>
      </c>
      <c r="AO14" s="42">
        <f t="shared" si="6"/>
        <v>0</v>
      </c>
      <c r="AP14" s="21">
        <f t="shared" si="7"/>
        <v>0</v>
      </c>
    </row>
    <row r="15" spans="1:42" ht="13.5" thickBot="1" x14ac:dyDescent="0.25">
      <c r="A15" s="11" t="s">
        <v>24</v>
      </c>
      <c r="B15" s="10">
        <f t="shared" ref="B15:G15" si="10">SUM(B3:B14)</f>
        <v>47476.80000000001</v>
      </c>
      <c r="C15" s="10">
        <f t="shared" si="10"/>
        <v>12818.82</v>
      </c>
      <c r="D15" s="10">
        <f t="shared" si="10"/>
        <v>0</v>
      </c>
      <c r="E15" s="20">
        <f t="shared" si="10"/>
        <v>12818.82</v>
      </c>
      <c r="F15" s="10">
        <f t="shared" si="10"/>
        <v>10333.1</v>
      </c>
      <c r="G15" s="10">
        <f t="shared" si="10"/>
        <v>0</v>
      </c>
      <c r="H15" s="20">
        <f t="shared" ref="H15:AI15" si="11">SUM(H3:H14)</f>
        <v>10333.1</v>
      </c>
      <c r="I15" s="10">
        <f t="shared" si="11"/>
        <v>0</v>
      </c>
      <c r="J15" s="10">
        <f t="shared" si="11"/>
        <v>0</v>
      </c>
      <c r="K15" s="10">
        <f t="shared" si="11"/>
        <v>43559.909999999996</v>
      </c>
      <c r="L15" s="10">
        <f t="shared" si="11"/>
        <v>22381.75</v>
      </c>
      <c r="M15" s="20">
        <f t="shared" si="11"/>
        <v>335.72624999999999</v>
      </c>
      <c r="N15" s="22">
        <f t="shared" si="11"/>
        <v>154.9965</v>
      </c>
      <c r="O15" s="11">
        <f t="shared" si="11"/>
        <v>6963.14</v>
      </c>
      <c r="P15" s="52">
        <f>SUM(P3:P14)</f>
        <v>0</v>
      </c>
      <c r="Q15" s="52">
        <f>SUM(Q3:Q14)</f>
        <v>6963.14</v>
      </c>
      <c r="R15" s="10">
        <f t="shared" si="11"/>
        <v>3531.46</v>
      </c>
      <c r="S15" s="10">
        <f>SUM(S3:S14)</f>
        <v>0</v>
      </c>
      <c r="T15" s="10">
        <f>SUM(T3:T14)</f>
        <v>3531.46</v>
      </c>
      <c r="U15" s="10">
        <f t="shared" si="11"/>
        <v>0</v>
      </c>
      <c r="V15" s="10">
        <f t="shared" si="11"/>
        <v>0</v>
      </c>
      <c r="W15" s="10">
        <f t="shared" si="11"/>
        <v>0</v>
      </c>
      <c r="X15" s="10">
        <f t="shared" si="11"/>
        <v>0</v>
      </c>
      <c r="Y15" s="10">
        <f t="shared" si="11"/>
        <v>25716.649999999998</v>
      </c>
      <c r="Z15" s="10">
        <f t="shared" si="11"/>
        <v>15246.46</v>
      </c>
      <c r="AA15" s="10">
        <f t="shared" si="11"/>
        <v>10444.98</v>
      </c>
      <c r="AB15" s="10">
        <f t="shared" si="11"/>
        <v>5366.77</v>
      </c>
      <c r="AC15" s="10">
        <f t="shared" si="11"/>
        <v>21997.640000000003</v>
      </c>
      <c r="AD15" s="10">
        <f t="shared" si="11"/>
        <v>11210.18</v>
      </c>
      <c r="AE15" s="10">
        <f t="shared" si="11"/>
        <v>1780.3200000000002</v>
      </c>
      <c r="AF15" s="10">
        <f t="shared" si="11"/>
        <v>845.38</v>
      </c>
      <c r="AG15" s="10">
        <f t="shared" si="11"/>
        <v>26428.79</v>
      </c>
      <c r="AH15" s="12">
        <f t="shared" si="11"/>
        <v>13429.240000000002</v>
      </c>
      <c r="AI15" s="10">
        <f t="shared" si="11"/>
        <v>73866.069999999992</v>
      </c>
      <c r="AJ15" s="10">
        <f t="shared" ref="AJ15:AP15" si="12">SUM(AJ3:AJ14)</f>
        <v>0</v>
      </c>
      <c r="AK15" s="20">
        <f t="shared" si="12"/>
        <v>73866.069999999992</v>
      </c>
      <c r="AL15" s="10">
        <f t="shared" si="12"/>
        <v>33767.480000000003</v>
      </c>
      <c r="AM15" s="10">
        <f t="shared" si="12"/>
        <v>0</v>
      </c>
      <c r="AN15" s="20">
        <f t="shared" si="12"/>
        <v>33767.480000000003</v>
      </c>
      <c r="AO15" s="20">
        <f t="shared" si="12"/>
        <v>12.680699999999998</v>
      </c>
      <c r="AP15" s="22">
        <f t="shared" si="12"/>
        <v>506.51220000000001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5" t="s">
        <v>13</v>
      </c>
      <c r="C2" s="95"/>
      <c r="D2" s="95"/>
      <c r="E2" s="95"/>
      <c r="F2" s="95"/>
    </row>
    <row r="3" spans="2:9" ht="26.25" customHeight="1" x14ac:dyDescent="0.35">
      <c r="B3" s="94" t="s">
        <v>78</v>
      </c>
      <c r="C3" s="94"/>
      <c r="D3" s="94"/>
      <c r="E3" s="94"/>
      <c r="F3" s="94"/>
      <c r="G3" s="1"/>
      <c r="H3" s="1"/>
      <c r="I3" s="1"/>
    </row>
    <row r="4" spans="2:9" ht="30" customHeight="1" thickBot="1" x14ac:dyDescent="0.25">
      <c r="B4" s="94"/>
      <c r="C4" s="94"/>
      <c r="D4" s="94"/>
      <c r="E4" s="94"/>
      <c r="F4" s="9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44" t="s">
        <v>1</v>
      </c>
      <c r="C6" s="45">
        <f>'выборка 15'!E15</f>
        <v>12818.82</v>
      </c>
      <c r="D6" s="45">
        <f>'выборка 15'!H15</f>
        <v>10333.1</v>
      </c>
      <c r="E6" s="45">
        <f>'отчет тек. ремонт'!E11</f>
        <v>93.16</v>
      </c>
      <c r="F6" s="57">
        <f>'отчет тек. ремонт'!G13</f>
        <v>-8755.7290000000012</v>
      </c>
    </row>
    <row r="7" spans="2:9" x14ac:dyDescent="0.2">
      <c r="B7" s="46" t="s">
        <v>55</v>
      </c>
      <c r="C7" s="5">
        <f>'выборка 15'!AK15</f>
        <v>73866.069999999992</v>
      </c>
      <c r="D7" s="5">
        <f>'выборка 15'!AN15</f>
        <v>33767.480000000003</v>
      </c>
      <c r="E7" s="5" t="e">
        <f>'отчет сод. жилья'!#REF!</f>
        <v>#REF!</v>
      </c>
      <c r="F7" s="58" t="e">
        <f>'отчет сод. жилья'!#REF!</f>
        <v>#REF!</v>
      </c>
    </row>
    <row r="8" spans="2:9" ht="25.5" x14ac:dyDescent="0.2">
      <c r="B8" s="47" t="s">
        <v>2</v>
      </c>
      <c r="C8" s="2">
        <f>'выборка 15'!O15</f>
        <v>6963.14</v>
      </c>
      <c r="D8" s="23">
        <f>'выборка 15'!R15</f>
        <v>3531.46</v>
      </c>
      <c r="E8" s="2" t="e">
        <f>'отчет сод. жилья'!#REF!</f>
        <v>#REF!</v>
      </c>
      <c r="F8" s="59" t="e">
        <f>'отчет сод. жилья'!#REF!</f>
        <v>#REF!</v>
      </c>
    </row>
    <row r="9" spans="2:9" ht="51" x14ac:dyDescent="0.2">
      <c r="B9" s="47" t="s">
        <v>3</v>
      </c>
      <c r="C9" s="2">
        <f>'выборка 15'!U15</f>
        <v>0</v>
      </c>
      <c r="D9" s="2">
        <f>'выборка 15'!V15</f>
        <v>0</v>
      </c>
      <c r="E9" s="2">
        <v>0</v>
      </c>
      <c r="F9" s="48"/>
    </row>
    <row r="10" spans="2:9" x14ac:dyDescent="0.2">
      <c r="B10" s="47" t="s">
        <v>4</v>
      </c>
      <c r="C10" s="2"/>
      <c r="D10" s="2"/>
      <c r="E10" s="2">
        <v>0</v>
      </c>
      <c r="F10" s="48"/>
    </row>
    <row r="11" spans="2:9" ht="25.5" x14ac:dyDescent="0.2">
      <c r="B11" s="47" t="s">
        <v>5</v>
      </c>
      <c r="C11" s="2">
        <f>'выборка 15'!Y15</f>
        <v>25716.649999999998</v>
      </c>
      <c r="D11" s="2">
        <f>'выборка 15'!Z15</f>
        <v>15246.46</v>
      </c>
      <c r="E11" s="2">
        <v>2289.12</v>
      </c>
      <c r="F11" s="48">
        <v>0</v>
      </c>
    </row>
    <row r="12" spans="2:9" x14ac:dyDescent="0.2">
      <c r="B12" s="47" t="s">
        <v>6</v>
      </c>
      <c r="C12" s="2">
        <f>'выборка 15'!AA15</f>
        <v>10444.98</v>
      </c>
      <c r="D12" s="2">
        <f>'выборка 15'!AB15</f>
        <v>5366.77</v>
      </c>
      <c r="E12" s="2">
        <v>805.78</v>
      </c>
      <c r="F12" s="48">
        <v>0</v>
      </c>
    </row>
    <row r="13" spans="2:9" x14ac:dyDescent="0.2">
      <c r="B13" s="47" t="s">
        <v>7</v>
      </c>
      <c r="C13" s="2">
        <f>'выборка 15'!AC15</f>
        <v>21997.640000000003</v>
      </c>
      <c r="D13" s="2">
        <f>'выборка 15'!AD15</f>
        <v>11210.18</v>
      </c>
      <c r="E13" s="2">
        <v>1638.06</v>
      </c>
      <c r="F13" s="48">
        <v>0</v>
      </c>
    </row>
    <row r="14" spans="2:9" ht="25.5" x14ac:dyDescent="0.2">
      <c r="B14" s="47" t="s">
        <v>8</v>
      </c>
      <c r="C14" s="2">
        <f>'выборка 15'!K15</f>
        <v>43559.909999999996</v>
      </c>
      <c r="D14" s="2">
        <f>'выборка 15'!L15</f>
        <v>22381.75</v>
      </c>
      <c r="E14" s="2">
        <v>3360.43</v>
      </c>
      <c r="F14" s="48">
        <v>0</v>
      </c>
    </row>
    <row r="15" spans="2:9" ht="25.5" x14ac:dyDescent="0.2">
      <c r="B15" s="47" t="s">
        <v>9</v>
      </c>
      <c r="C15" s="2">
        <f>'выборка 15'!AE15</f>
        <v>1780.3200000000002</v>
      </c>
      <c r="D15" s="2">
        <f>'выборка 15'!AF15</f>
        <v>845.38</v>
      </c>
      <c r="E15" s="2">
        <v>93.16</v>
      </c>
      <c r="F15" s="48">
        <v>0</v>
      </c>
    </row>
    <row r="16" spans="2:9" ht="26.25" thickBot="1" x14ac:dyDescent="0.25">
      <c r="B16" s="49" t="s">
        <v>10</v>
      </c>
      <c r="C16" s="50">
        <f>'выборка 15'!AG15</f>
        <v>26428.79</v>
      </c>
      <c r="D16" s="50">
        <f>'выборка 15'!AH15</f>
        <v>13429.240000000002</v>
      </c>
      <c r="E16" s="50">
        <v>1943.09</v>
      </c>
      <c r="F16" s="51">
        <v>0</v>
      </c>
    </row>
    <row r="18" spans="2:6" ht="19.5" customHeight="1" x14ac:dyDescent="0.2">
      <c r="B18" s="96" t="s">
        <v>76</v>
      </c>
      <c r="C18" s="96"/>
      <c r="D18" s="96"/>
      <c r="E18" s="96"/>
      <c r="F18" s="9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7" t="s">
        <v>79</v>
      </c>
      <c r="B2" s="97"/>
      <c r="C2" s="97"/>
      <c r="D2" s="97"/>
      <c r="E2" s="97"/>
      <c r="F2" s="97"/>
      <c r="G2" s="97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98" t="s">
        <v>74</v>
      </c>
      <c r="B4" s="98"/>
      <c r="C4" s="98"/>
      <c r="D4" s="98"/>
      <c r="E4" s="98"/>
      <c r="F4" s="98"/>
      <c r="G4" s="27">
        <v>-5392.68</v>
      </c>
    </row>
    <row r="5" spans="1:7" ht="13.5" thickBot="1" x14ac:dyDescent="0.25"/>
    <row r="6" spans="1:7" ht="60" customHeight="1" thickBot="1" x14ac:dyDescent="0.3">
      <c r="A6" s="28"/>
      <c r="B6" s="29" t="s">
        <v>58</v>
      </c>
      <c r="C6" s="29" t="s">
        <v>59</v>
      </c>
      <c r="D6" s="29" t="s">
        <v>60</v>
      </c>
      <c r="E6" s="29" t="s">
        <v>61</v>
      </c>
      <c r="F6" s="29" t="s">
        <v>62</v>
      </c>
      <c r="G6" s="30" t="s">
        <v>63</v>
      </c>
    </row>
    <row r="7" spans="1:7" x14ac:dyDescent="0.2">
      <c r="A7" s="13" t="s">
        <v>1</v>
      </c>
      <c r="B7" s="5">
        <f>'выборка 15'!C15</f>
        <v>12818.82</v>
      </c>
      <c r="C7" s="5">
        <f>'выборка 15'!F15</f>
        <v>10333.1</v>
      </c>
      <c r="D7" s="99">
        <f>'расход по дому ТР 15'!G28</f>
        <v>13696.149000000001</v>
      </c>
      <c r="E7" s="5">
        <v>93.16</v>
      </c>
      <c r="F7" s="5">
        <v>0</v>
      </c>
      <c r="G7" s="99">
        <f>C11-D11</f>
        <v>-3363.0490000000009</v>
      </c>
    </row>
    <row r="8" spans="1:7" x14ac:dyDescent="0.2">
      <c r="A8" s="8" t="s">
        <v>64</v>
      </c>
      <c r="B8" s="2">
        <v>0</v>
      </c>
      <c r="C8" s="2">
        <v>0</v>
      </c>
      <c r="D8" s="100"/>
      <c r="E8" s="2">
        <v>0</v>
      </c>
      <c r="F8" s="2">
        <v>0</v>
      </c>
      <c r="G8" s="100"/>
    </row>
    <row r="9" spans="1:7" x14ac:dyDescent="0.2">
      <c r="A9" s="13" t="s">
        <v>65</v>
      </c>
      <c r="B9" s="2">
        <f>'выборка 15'!D15</f>
        <v>0</v>
      </c>
      <c r="C9" s="2">
        <f>'выборка 15'!G15</f>
        <v>0</v>
      </c>
      <c r="D9" s="100"/>
      <c r="E9" s="2">
        <v>0</v>
      </c>
      <c r="F9" s="2">
        <v>0</v>
      </c>
      <c r="G9" s="100"/>
    </row>
    <row r="10" spans="1:7" ht="13.5" thickBot="1" x14ac:dyDescent="0.25">
      <c r="A10" s="31" t="s">
        <v>66</v>
      </c>
      <c r="B10" s="2">
        <v>0</v>
      </c>
      <c r="C10" s="2">
        <v>0</v>
      </c>
      <c r="D10" s="101"/>
      <c r="E10" s="2">
        <v>0</v>
      </c>
      <c r="F10" s="2">
        <v>0</v>
      </c>
      <c r="G10" s="101"/>
    </row>
    <row r="11" spans="1:7" ht="15.75" thickBot="1" x14ac:dyDescent="0.3">
      <c r="A11" s="32" t="s">
        <v>67</v>
      </c>
      <c r="B11" s="33">
        <f>SUM(B7:B10)</f>
        <v>12818.82</v>
      </c>
      <c r="C11" s="33">
        <f>SUM(C7:C10)</f>
        <v>10333.1</v>
      </c>
      <c r="D11" s="34">
        <f>SUM(D7)</f>
        <v>13696.149000000001</v>
      </c>
      <c r="E11" s="33">
        <f>SUM(E7:E10)</f>
        <v>93.16</v>
      </c>
      <c r="F11" s="33">
        <f>SUM(F7:F10)</f>
        <v>0</v>
      </c>
      <c r="G11" s="43">
        <f>G7</f>
        <v>-3363.0490000000009</v>
      </c>
    </row>
    <row r="13" spans="1:7" ht="15.75" x14ac:dyDescent="0.25">
      <c r="A13" s="98" t="s">
        <v>77</v>
      </c>
      <c r="B13" s="98"/>
      <c r="C13" s="98"/>
      <c r="D13" s="98"/>
      <c r="E13" s="98"/>
      <c r="F13" s="98"/>
      <c r="G13" s="35">
        <f>G4+C11-D11</f>
        <v>-8755.7290000000012</v>
      </c>
    </row>
    <row r="15" spans="1:7" x14ac:dyDescent="0.2">
      <c r="A15" s="96" t="s">
        <v>76</v>
      </c>
      <c r="B15" s="96"/>
      <c r="C15" s="96"/>
      <c r="D15" s="96"/>
      <c r="E15" s="96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23" workbookViewId="0">
      <selection activeCell="A36" sqref="A36:H67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5.7109375" customWidth="1"/>
    <col min="7" max="7" width="11.28515625" customWidth="1"/>
  </cols>
  <sheetData>
    <row r="1" spans="1:9" ht="93.75" customHeight="1" thickBot="1" x14ac:dyDescent="0.4">
      <c r="A1" s="111" t="s">
        <v>125</v>
      </c>
      <c r="B1" s="111"/>
      <c r="C1" s="111"/>
      <c r="D1" s="111"/>
      <c r="E1" s="111"/>
      <c r="F1" s="111"/>
      <c r="G1" s="111"/>
    </row>
    <row r="2" spans="1:9" ht="16.5" customHeight="1" x14ac:dyDescent="0.2">
      <c r="A2" s="112" t="s">
        <v>16</v>
      </c>
      <c r="B2" s="102" t="s">
        <v>17</v>
      </c>
      <c r="C2" s="102" t="s">
        <v>18</v>
      </c>
      <c r="D2" s="102" t="s">
        <v>19</v>
      </c>
      <c r="E2" s="102" t="s">
        <v>20</v>
      </c>
      <c r="F2" s="102" t="s">
        <v>21</v>
      </c>
      <c r="G2" s="102" t="s">
        <v>22</v>
      </c>
    </row>
    <row r="3" spans="1:9" ht="29.25" customHeight="1" thickBot="1" x14ac:dyDescent="0.25">
      <c r="A3" s="113"/>
      <c r="B3" s="103"/>
      <c r="C3" s="103"/>
      <c r="D3" s="103"/>
      <c r="E3" s="103"/>
      <c r="F3" s="103"/>
      <c r="G3" s="103"/>
    </row>
    <row r="4" spans="1:9" ht="15.75" customHeight="1" x14ac:dyDescent="0.2">
      <c r="A4" s="2">
        <v>1</v>
      </c>
      <c r="B4" s="72">
        <v>2016</v>
      </c>
      <c r="C4" s="38" t="s">
        <v>91</v>
      </c>
      <c r="D4" s="2"/>
      <c r="E4" s="2" t="s">
        <v>92</v>
      </c>
      <c r="F4" s="56"/>
      <c r="G4" s="81">
        <v>177.01</v>
      </c>
      <c r="I4" s="68"/>
    </row>
    <row r="5" spans="1:9" ht="38.25" x14ac:dyDescent="0.2">
      <c r="A5" s="2">
        <v>2</v>
      </c>
      <c r="B5" s="72">
        <v>2016</v>
      </c>
      <c r="C5" s="87" t="s">
        <v>93</v>
      </c>
      <c r="D5" s="38"/>
      <c r="E5" s="39" t="s">
        <v>94</v>
      </c>
      <c r="F5" s="40"/>
      <c r="G5" s="85">
        <v>869.63</v>
      </c>
    </row>
    <row r="6" spans="1:9" x14ac:dyDescent="0.2">
      <c r="A6" s="2">
        <v>3</v>
      </c>
      <c r="B6" s="72">
        <v>2016</v>
      </c>
      <c r="C6" s="87" t="s">
        <v>95</v>
      </c>
      <c r="D6" s="38" t="s">
        <v>97</v>
      </c>
      <c r="E6" s="39" t="s">
        <v>98</v>
      </c>
      <c r="F6" s="40"/>
      <c r="G6" s="85">
        <v>593.04</v>
      </c>
    </row>
    <row r="7" spans="1:9" x14ac:dyDescent="0.2">
      <c r="A7" s="2">
        <v>4</v>
      </c>
      <c r="B7" s="72">
        <v>2016</v>
      </c>
      <c r="C7" s="87" t="s">
        <v>95</v>
      </c>
      <c r="D7" s="38" t="s">
        <v>99</v>
      </c>
      <c r="E7" s="39" t="s">
        <v>100</v>
      </c>
      <c r="F7" s="40"/>
      <c r="G7" s="86">
        <v>1514.59</v>
      </c>
    </row>
    <row r="8" spans="1:9" hidden="1" x14ac:dyDescent="0.2">
      <c r="A8" s="2">
        <v>6</v>
      </c>
      <c r="B8" s="37"/>
      <c r="C8" s="87"/>
      <c r="D8" s="38"/>
      <c r="E8" s="39"/>
      <c r="F8" s="40"/>
      <c r="G8" s="82"/>
    </row>
    <row r="9" spans="1:9" hidden="1" x14ac:dyDescent="0.2">
      <c r="A9" s="2">
        <v>7</v>
      </c>
      <c r="B9" s="37"/>
      <c r="C9" s="87"/>
      <c r="D9" s="38"/>
      <c r="E9" s="39"/>
      <c r="F9" s="40"/>
      <c r="G9" s="82"/>
    </row>
    <row r="10" spans="1:9" hidden="1" x14ac:dyDescent="0.2">
      <c r="A10" s="2">
        <v>8</v>
      </c>
      <c r="B10" s="37"/>
      <c r="C10" s="87"/>
      <c r="D10" s="38"/>
      <c r="E10" s="39"/>
      <c r="F10" s="40"/>
      <c r="G10" s="82"/>
    </row>
    <row r="11" spans="1:9" hidden="1" x14ac:dyDescent="0.2">
      <c r="A11" s="2">
        <v>9</v>
      </c>
      <c r="B11" s="37"/>
      <c r="C11" s="87"/>
      <c r="D11" s="38"/>
      <c r="E11" s="39"/>
      <c r="F11" s="40"/>
      <c r="G11" s="82"/>
    </row>
    <row r="12" spans="1:9" hidden="1" x14ac:dyDescent="0.2">
      <c r="A12" s="2">
        <v>10</v>
      </c>
      <c r="B12" s="37"/>
      <c r="C12" s="87"/>
      <c r="D12" s="2"/>
      <c r="E12" s="56"/>
      <c r="F12" s="56"/>
      <c r="G12" s="83"/>
    </row>
    <row r="13" spans="1:9" hidden="1" x14ac:dyDescent="0.2">
      <c r="A13" s="2">
        <v>11</v>
      </c>
      <c r="B13" s="37"/>
      <c r="C13" s="38"/>
      <c r="D13" s="2"/>
      <c r="E13" s="2"/>
      <c r="F13" s="56"/>
      <c r="G13" s="81"/>
    </row>
    <row r="14" spans="1:9" hidden="1" x14ac:dyDescent="0.2">
      <c r="A14" s="2">
        <v>12</v>
      </c>
      <c r="B14" s="37"/>
      <c r="C14" s="38"/>
      <c r="D14" s="2"/>
      <c r="E14" s="2"/>
      <c r="F14" s="56"/>
      <c r="G14" s="81"/>
    </row>
    <row r="15" spans="1:9" hidden="1" x14ac:dyDescent="0.2">
      <c r="A15" s="2">
        <v>13</v>
      </c>
      <c r="B15" s="37"/>
      <c r="C15" s="38"/>
      <c r="D15" s="2"/>
      <c r="E15" s="2"/>
      <c r="F15" s="56"/>
      <c r="G15" s="81"/>
    </row>
    <row r="16" spans="1:9" hidden="1" x14ac:dyDescent="0.2">
      <c r="A16" s="2"/>
      <c r="B16" s="2"/>
      <c r="C16" s="38"/>
      <c r="D16" s="2"/>
      <c r="E16" s="2"/>
      <c r="F16" s="56"/>
      <c r="G16" s="81"/>
    </row>
    <row r="17" spans="1:8" hidden="1" x14ac:dyDescent="0.2">
      <c r="A17" s="2"/>
      <c r="B17" s="2"/>
      <c r="C17" s="38"/>
      <c r="D17" s="2"/>
      <c r="E17" s="2"/>
      <c r="F17" s="56"/>
      <c r="G17" s="81"/>
    </row>
    <row r="18" spans="1:8" hidden="1" x14ac:dyDescent="0.2">
      <c r="A18" s="2"/>
      <c r="B18" s="2"/>
      <c r="C18" s="38"/>
      <c r="D18" s="2"/>
      <c r="E18" s="2"/>
      <c r="F18" s="56"/>
      <c r="G18" s="81"/>
    </row>
    <row r="19" spans="1:8" hidden="1" x14ac:dyDescent="0.2">
      <c r="A19" s="2"/>
      <c r="B19" s="2"/>
      <c r="C19" s="38"/>
      <c r="D19" s="2"/>
      <c r="E19" s="2"/>
      <c r="F19" s="56"/>
      <c r="G19" s="81"/>
    </row>
    <row r="20" spans="1:8" hidden="1" x14ac:dyDescent="0.2">
      <c r="A20" s="2">
        <v>14</v>
      </c>
      <c r="B20" s="37"/>
      <c r="C20" s="38"/>
      <c r="D20" s="2"/>
      <c r="E20" s="2"/>
      <c r="F20" s="56"/>
      <c r="G20" s="81"/>
    </row>
    <row r="21" spans="1:8" hidden="1" x14ac:dyDescent="0.2">
      <c r="A21" s="2">
        <v>15</v>
      </c>
      <c r="B21" s="37"/>
      <c r="C21" s="38"/>
      <c r="D21" s="76"/>
      <c r="E21" s="2"/>
      <c r="F21" s="56"/>
      <c r="G21" s="81"/>
    </row>
    <row r="22" spans="1:8" hidden="1" x14ac:dyDescent="0.2">
      <c r="A22" s="2">
        <v>16</v>
      </c>
      <c r="B22" s="37"/>
      <c r="C22" s="38"/>
      <c r="D22" s="2"/>
      <c r="E22" s="2"/>
      <c r="F22" s="56"/>
      <c r="G22" s="81"/>
    </row>
    <row r="23" spans="1:8" x14ac:dyDescent="0.2">
      <c r="A23" s="2">
        <v>5</v>
      </c>
      <c r="B23" s="72">
        <v>2016</v>
      </c>
      <c r="C23" s="38" t="s">
        <v>101</v>
      </c>
      <c r="D23" s="2"/>
      <c r="E23" s="2" t="s">
        <v>102</v>
      </c>
      <c r="F23" s="56"/>
      <c r="G23" s="81">
        <v>968.89</v>
      </c>
    </row>
    <row r="24" spans="1:8" x14ac:dyDescent="0.2">
      <c r="A24" s="2">
        <v>6</v>
      </c>
      <c r="B24" s="72">
        <v>2016</v>
      </c>
      <c r="C24" s="38" t="s">
        <v>105</v>
      </c>
      <c r="D24" s="2" t="s">
        <v>107</v>
      </c>
      <c r="E24" s="2" t="s">
        <v>106</v>
      </c>
      <c r="F24" s="56"/>
      <c r="G24" s="83">
        <v>1350</v>
      </c>
    </row>
    <row r="25" spans="1:8" x14ac:dyDescent="0.2">
      <c r="A25" s="2">
        <v>7</v>
      </c>
      <c r="B25" s="72">
        <v>2016</v>
      </c>
      <c r="C25" s="38" t="s">
        <v>109</v>
      </c>
      <c r="D25" s="2" t="s">
        <v>110</v>
      </c>
      <c r="E25" s="2" t="s">
        <v>111</v>
      </c>
      <c r="F25" s="56"/>
      <c r="G25" s="83">
        <v>1111</v>
      </c>
    </row>
    <row r="26" spans="1:8" x14ac:dyDescent="0.2">
      <c r="A26" s="2">
        <v>8</v>
      </c>
      <c r="B26" s="72">
        <v>2016</v>
      </c>
      <c r="C26" s="38" t="s">
        <v>109</v>
      </c>
      <c r="D26" s="2" t="s">
        <v>109</v>
      </c>
      <c r="E26" s="2" t="s">
        <v>113</v>
      </c>
      <c r="F26" s="56"/>
      <c r="G26" s="83">
        <v>3207</v>
      </c>
    </row>
    <row r="27" spans="1:8" ht="13.5" thickBot="1" x14ac:dyDescent="0.25">
      <c r="A27" s="105" t="s">
        <v>23</v>
      </c>
      <c r="B27" s="106"/>
      <c r="C27" s="106"/>
      <c r="D27" s="106"/>
      <c r="E27" s="106"/>
      <c r="F27" s="107"/>
      <c r="G27" s="84">
        <f>'[1]июль 16'!$AO$59+'[1]июль 16'!$AQ$59-[1]декабрь!$AJ$58-[1]декабрь!$AL$58</f>
        <v>3904.9890000000014</v>
      </c>
    </row>
    <row r="28" spans="1:8" ht="15.75" thickBot="1" x14ac:dyDescent="0.3">
      <c r="A28" s="108" t="s">
        <v>24</v>
      </c>
      <c r="B28" s="109"/>
      <c r="C28" s="109"/>
      <c r="D28" s="109"/>
      <c r="E28" s="109"/>
      <c r="F28" s="110"/>
      <c r="G28" s="25">
        <f>SUM(G4:G27)</f>
        <v>13696.149000000001</v>
      </c>
    </row>
    <row r="31" spans="1:8" ht="12.75" customHeight="1" x14ac:dyDescent="0.2">
      <c r="A31" s="104" t="s">
        <v>140</v>
      </c>
      <c r="B31" s="104"/>
      <c r="C31" s="104"/>
      <c r="D31" s="104"/>
      <c r="E31" s="104"/>
      <c r="F31" s="104"/>
      <c r="G31" s="104"/>
      <c r="H31" s="104"/>
    </row>
    <row r="36" spans="1:7" ht="105.75" customHeight="1" thickBot="1" x14ac:dyDescent="0.4">
      <c r="A36" s="111" t="s">
        <v>126</v>
      </c>
      <c r="B36" s="111"/>
      <c r="C36" s="111"/>
      <c r="D36" s="111"/>
      <c r="E36" s="111"/>
      <c r="F36" s="111"/>
      <c r="G36" s="111"/>
    </row>
    <row r="37" spans="1:7" ht="12.75" customHeight="1" x14ac:dyDescent="0.2">
      <c r="A37" s="112" t="s">
        <v>16</v>
      </c>
      <c r="B37" s="102" t="s">
        <v>17</v>
      </c>
      <c r="C37" s="102" t="s">
        <v>18</v>
      </c>
      <c r="D37" s="102" t="s">
        <v>19</v>
      </c>
      <c r="E37" s="102" t="s">
        <v>20</v>
      </c>
      <c r="F37" s="102" t="s">
        <v>21</v>
      </c>
      <c r="G37" s="102" t="s">
        <v>22</v>
      </c>
    </row>
    <row r="38" spans="1:7" ht="13.5" customHeight="1" thickBot="1" x14ac:dyDescent="0.25">
      <c r="A38" s="113"/>
      <c r="B38" s="103"/>
      <c r="C38" s="103"/>
      <c r="D38" s="103"/>
      <c r="E38" s="103"/>
      <c r="F38" s="103"/>
      <c r="G38" s="103"/>
    </row>
    <row r="39" spans="1:7" x14ac:dyDescent="0.2">
      <c r="A39" s="2">
        <v>1</v>
      </c>
      <c r="B39" s="5">
        <v>2016</v>
      </c>
      <c r="C39" s="88" t="s">
        <v>95</v>
      </c>
      <c r="D39" s="2" t="s">
        <v>96</v>
      </c>
      <c r="E39" s="2" t="s">
        <v>92</v>
      </c>
      <c r="F39" s="56"/>
      <c r="G39" s="2">
        <v>445.61</v>
      </c>
    </row>
    <row r="40" spans="1:7" hidden="1" x14ac:dyDescent="0.2">
      <c r="A40" s="2">
        <v>3</v>
      </c>
      <c r="B40" s="5"/>
      <c r="C40" s="89"/>
      <c r="D40" s="38"/>
      <c r="E40" s="39"/>
      <c r="F40" s="40"/>
      <c r="G40" s="41"/>
    </row>
    <row r="41" spans="1:7" hidden="1" x14ac:dyDescent="0.2">
      <c r="A41" s="2">
        <v>4</v>
      </c>
      <c r="B41" s="5"/>
      <c r="C41" s="89"/>
      <c r="D41" s="38"/>
      <c r="E41" s="39"/>
      <c r="F41" s="40"/>
      <c r="G41" s="41"/>
    </row>
    <row r="42" spans="1:7" hidden="1" x14ac:dyDescent="0.2">
      <c r="A42" s="2">
        <v>5</v>
      </c>
      <c r="B42" s="5"/>
      <c r="C42" s="89"/>
      <c r="D42" s="38"/>
      <c r="E42" s="39"/>
      <c r="F42" s="40"/>
      <c r="G42" s="71"/>
    </row>
    <row r="43" spans="1:7" hidden="1" x14ac:dyDescent="0.2">
      <c r="A43" s="2">
        <v>6</v>
      </c>
      <c r="B43" s="5"/>
      <c r="C43" s="89"/>
      <c r="D43" s="38"/>
      <c r="E43" s="39"/>
      <c r="F43" s="40"/>
      <c r="G43" s="71"/>
    </row>
    <row r="44" spans="1:7" hidden="1" x14ac:dyDescent="0.2">
      <c r="A44" s="2">
        <v>7</v>
      </c>
      <c r="B44" s="5"/>
      <c r="C44" s="80"/>
      <c r="D44" s="38"/>
      <c r="E44" s="39"/>
      <c r="F44" s="40"/>
      <c r="G44" s="71"/>
    </row>
    <row r="45" spans="1:7" hidden="1" x14ac:dyDescent="0.2">
      <c r="A45" s="2"/>
      <c r="B45" s="37"/>
      <c r="C45" s="89"/>
      <c r="D45" s="38"/>
      <c r="E45" s="39"/>
      <c r="F45" s="40"/>
      <c r="G45" s="71"/>
    </row>
    <row r="46" spans="1:7" hidden="1" x14ac:dyDescent="0.2">
      <c r="A46" s="2"/>
      <c r="B46" s="37"/>
      <c r="C46" s="89"/>
      <c r="D46" s="38"/>
      <c r="E46" s="39"/>
      <c r="F46" s="40"/>
      <c r="G46" s="71"/>
    </row>
    <row r="47" spans="1:7" hidden="1" x14ac:dyDescent="0.2">
      <c r="A47" s="2"/>
      <c r="B47" s="2"/>
      <c r="C47" s="80"/>
      <c r="D47" s="2"/>
      <c r="E47" s="2"/>
      <c r="F47" s="56"/>
      <c r="G47" s="2"/>
    </row>
    <row r="48" spans="1:7" hidden="1" x14ac:dyDescent="0.2">
      <c r="A48" s="2"/>
      <c r="B48" s="2"/>
      <c r="C48" s="80"/>
      <c r="D48" s="2"/>
      <c r="E48" s="2"/>
      <c r="F48" s="56"/>
      <c r="G48" s="2"/>
    </row>
    <row r="49" spans="1:8" hidden="1" x14ac:dyDescent="0.2">
      <c r="A49" s="2"/>
      <c r="B49" s="2"/>
      <c r="C49" s="80"/>
      <c r="D49" s="2"/>
      <c r="E49" s="2"/>
      <c r="F49" s="56"/>
      <c r="G49" s="2"/>
    </row>
    <row r="50" spans="1:8" hidden="1" x14ac:dyDescent="0.2">
      <c r="A50" s="2">
        <v>8</v>
      </c>
      <c r="B50" s="37"/>
      <c r="C50" s="80"/>
      <c r="D50" s="2"/>
      <c r="E50" s="2"/>
      <c r="F50" s="56"/>
      <c r="G50" s="2"/>
    </row>
    <row r="51" spans="1:8" hidden="1" x14ac:dyDescent="0.2">
      <c r="A51" s="2">
        <v>9</v>
      </c>
      <c r="B51" s="37"/>
      <c r="C51" s="80"/>
      <c r="D51" s="2"/>
      <c r="E51" s="2"/>
      <c r="F51" s="56"/>
      <c r="G51" s="2"/>
    </row>
    <row r="52" spans="1:8" hidden="1" x14ac:dyDescent="0.2">
      <c r="A52" s="2">
        <v>10</v>
      </c>
      <c r="B52" s="37"/>
      <c r="C52" s="80"/>
      <c r="D52" s="2"/>
      <c r="E52" s="2"/>
      <c r="F52" s="56"/>
      <c r="G52" s="2"/>
    </row>
    <row r="53" spans="1:8" hidden="1" x14ac:dyDescent="0.2">
      <c r="A53" s="2"/>
      <c r="B53" s="2"/>
      <c r="C53" s="80"/>
      <c r="D53" s="2"/>
      <c r="E53" s="2"/>
      <c r="F53" s="56"/>
      <c r="G53" s="2"/>
    </row>
    <row r="54" spans="1:8" hidden="1" x14ac:dyDescent="0.2">
      <c r="A54" s="2"/>
      <c r="B54" s="2"/>
      <c r="C54" s="80"/>
      <c r="D54" s="2"/>
      <c r="E54" s="2"/>
      <c r="F54" s="56"/>
      <c r="G54" s="2"/>
    </row>
    <row r="55" spans="1:8" hidden="1" x14ac:dyDescent="0.2">
      <c r="A55" s="2"/>
      <c r="B55" s="2"/>
      <c r="C55" s="80"/>
      <c r="D55" s="2"/>
      <c r="E55" s="2"/>
      <c r="F55" s="56"/>
      <c r="G55" s="2"/>
    </row>
    <row r="56" spans="1:8" x14ac:dyDescent="0.2">
      <c r="A56" s="2">
        <v>2</v>
      </c>
      <c r="B56" s="5">
        <v>2016</v>
      </c>
      <c r="C56" s="80" t="s">
        <v>103</v>
      </c>
      <c r="D56" s="2"/>
      <c r="E56" s="2" t="s">
        <v>104</v>
      </c>
      <c r="F56" s="56"/>
      <c r="G56" s="23">
        <v>11241</v>
      </c>
    </row>
    <row r="57" spans="1:8" x14ac:dyDescent="0.2">
      <c r="A57" s="2">
        <v>3</v>
      </c>
      <c r="B57" s="5">
        <v>2016</v>
      </c>
      <c r="C57" s="80" t="s">
        <v>105</v>
      </c>
      <c r="D57" s="2" t="s">
        <v>109</v>
      </c>
      <c r="E57" s="2" t="s">
        <v>108</v>
      </c>
      <c r="F57" s="56"/>
      <c r="G57" s="23">
        <v>1117</v>
      </c>
    </row>
    <row r="58" spans="1:8" x14ac:dyDescent="0.2">
      <c r="A58" s="2">
        <v>4</v>
      </c>
      <c r="B58" s="5">
        <v>2016</v>
      </c>
      <c r="C58" s="80" t="s">
        <v>109</v>
      </c>
      <c r="D58" s="2" t="s">
        <v>112</v>
      </c>
      <c r="E58" s="2" t="s">
        <v>111</v>
      </c>
      <c r="F58" s="56"/>
      <c r="G58" s="23">
        <v>1579</v>
      </c>
    </row>
    <row r="59" spans="1:8" x14ac:dyDescent="0.2">
      <c r="A59" s="2"/>
      <c r="B59" s="2"/>
      <c r="C59" s="2"/>
      <c r="D59" s="2"/>
      <c r="E59" s="2"/>
      <c r="F59" s="56"/>
      <c r="G59" s="2"/>
    </row>
    <row r="60" spans="1:8" ht="13.5" thickBot="1" x14ac:dyDescent="0.25">
      <c r="A60" s="105" t="s">
        <v>23</v>
      </c>
      <c r="B60" s="106"/>
      <c r="C60" s="106"/>
      <c r="D60" s="106"/>
      <c r="E60" s="106"/>
      <c r="F60" s="107"/>
      <c r="G60" s="24">
        <f>'[1]июль 16'!$AO$60+'[1]июль 16'!$AQ$60-[1]декабрь!$AJ$59+[1]декабрь!$AL$59</f>
        <v>6428.9123999999993</v>
      </c>
    </row>
    <row r="61" spans="1:8" ht="15.75" thickBot="1" x14ac:dyDescent="0.3">
      <c r="A61" s="108" t="s">
        <v>24</v>
      </c>
      <c r="B61" s="109"/>
      <c r="C61" s="109"/>
      <c r="D61" s="109"/>
      <c r="E61" s="109"/>
      <c r="F61" s="110"/>
      <c r="G61" s="25">
        <f>SUM(G39:G60)</f>
        <v>20811.522400000002</v>
      </c>
    </row>
    <row r="64" spans="1:8" ht="12.75" customHeight="1" x14ac:dyDescent="0.2">
      <c r="A64" s="104" t="s">
        <v>140</v>
      </c>
      <c r="B64" s="104"/>
      <c r="C64" s="104"/>
      <c r="D64" s="104"/>
      <c r="E64" s="104"/>
      <c r="F64" s="104"/>
      <c r="G64" s="104"/>
      <c r="H64" s="104"/>
    </row>
  </sheetData>
  <mergeCells count="22">
    <mergeCell ref="A31:H31"/>
    <mergeCell ref="A64:H64"/>
    <mergeCell ref="A27:F27"/>
    <mergeCell ref="A28:F28"/>
    <mergeCell ref="A1:G1"/>
    <mergeCell ref="A2:A3"/>
    <mergeCell ref="B2:B3"/>
    <mergeCell ref="C2:C3"/>
    <mergeCell ref="D2:D3"/>
    <mergeCell ref="E2:E3"/>
    <mergeCell ref="F2:F3"/>
    <mergeCell ref="G2:G3"/>
    <mergeCell ref="A60:F60"/>
    <mergeCell ref="A61:F61"/>
    <mergeCell ref="A36:G36"/>
    <mergeCell ref="A37:A38"/>
    <mergeCell ref="G37:G38"/>
    <mergeCell ref="B37:B38"/>
    <mergeCell ref="C37:C38"/>
    <mergeCell ref="D37:D38"/>
    <mergeCell ref="E37:E38"/>
    <mergeCell ref="F37:F38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workbookViewId="0">
      <selection activeCell="A3" sqref="A3:H31"/>
    </sheetView>
  </sheetViews>
  <sheetFormatPr defaultRowHeight="12.75" x14ac:dyDescent="0.2"/>
  <cols>
    <col min="1" max="1" width="36.140625" customWidth="1"/>
    <col min="2" max="2" width="17.42578125" customWidth="1"/>
    <col min="3" max="3" width="15.5703125" customWidth="1"/>
    <col min="4" max="4" width="16.85546875" customWidth="1"/>
    <col min="5" max="5" width="15.140625" customWidth="1"/>
    <col min="6" max="6" width="17.5703125" customWidth="1"/>
    <col min="7" max="7" width="15.140625" customWidth="1"/>
    <col min="8" max="8" width="24.5703125" customWidth="1"/>
  </cols>
  <sheetData>
    <row r="3" spans="1:14" ht="93.75" customHeight="1" x14ac:dyDescent="0.35">
      <c r="A3" s="97" t="s">
        <v>119</v>
      </c>
      <c r="B3" s="97"/>
      <c r="C3" s="97"/>
      <c r="D3" s="97"/>
      <c r="E3" s="97"/>
      <c r="F3" s="97"/>
      <c r="G3" s="97"/>
      <c r="H3" s="97"/>
    </row>
    <row r="5" spans="1:14" ht="13.5" thickBot="1" x14ac:dyDescent="0.25"/>
    <row r="6" spans="1:14" ht="31.5" x14ac:dyDescent="0.25">
      <c r="A6" s="61"/>
      <c r="B6" s="36" t="s">
        <v>82</v>
      </c>
      <c r="C6" s="36" t="s">
        <v>84</v>
      </c>
      <c r="D6" s="36" t="s">
        <v>85</v>
      </c>
      <c r="E6" s="36" t="s">
        <v>83</v>
      </c>
      <c r="F6" s="36" t="s">
        <v>86</v>
      </c>
      <c r="G6" s="36" t="s">
        <v>87</v>
      </c>
      <c r="H6" s="36" t="s">
        <v>60</v>
      </c>
    </row>
    <row r="7" spans="1:14" ht="15.75" x14ac:dyDescent="0.25">
      <c r="A7" s="114" t="s">
        <v>89</v>
      </c>
      <c r="B7" s="115"/>
      <c r="C7" s="67"/>
      <c r="D7" s="66"/>
      <c r="E7" s="62"/>
      <c r="F7" s="62"/>
      <c r="G7" s="62">
        <v>137349.19</v>
      </c>
      <c r="H7" s="62"/>
    </row>
    <row r="8" spans="1:14" ht="30" customHeight="1" x14ac:dyDescent="0.2">
      <c r="A8" s="4" t="s">
        <v>80</v>
      </c>
      <c r="B8" s="69">
        <f>'[1]июль 16'!$D$59*7</f>
        <v>284522.20999999996</v>
      </c>
      <c r="C8" s="5">
        <f>'[1]июль 16'!$Q$59-[1]декабрь!$N$58+4218.73</f>
        <v>164578.37000000002</v>
      </c>
      <c r="D8" s="69">
        <f>'[1]июль 16'!$D$60*7</f>
        <v>283063.55</v>
      </c>
      <c r="E8" s="5">
        <f>'[1]июль 16'!$Q$60-[1]декабрь!$N$59+4218.73</f>
        <v>179595.30000000002</v>
      </c>
      <c r="F8" s="5">
        <f>B8+D8</f>
        <v>567585.76</v>
      </c>
      <c r="G8" s="70">
        <f>C8+E8</f>
        <v>344173.67000000004</v>
      </c>
      <c r="H8" s="116">
        <f>'расход по дому ТР 15'!G28+'расход по дому ТР 15'!G61</f>
        <v>34507.671400000007</v>
      </c>
    </row>
    <row r="9" spans="1:14" ht="36" customHeight="1" x14ac:dyDescent="0.2">
      <c r="A9" s="4" t="s">
        <v>81</v>
      </c>
      <c r="B9" s="5"/>
      <c r="C9" s="5"/>
      <c r="D9" s="5"/>
      <c r="E9" s="5"/>
      <c r="F9" s="70">
        <f>'[1]июнь 16'!$G$59*7</f>
        <v>24159.45</v>
      </c>
      <c r="G9" s="5">
        <f>'[1]июль 16'!$S$59-[1]декабрь!$P$58</f>
        <v>17071.669999999998</v>
      </c>
      <c r="H9" s="117"/>
    </row>
    <row r="10" spans="1:14" ht="33" customHeight="1" x14ac:dyDescent="0.2">
      <c r="A10" s="3" t="s">
        <v>68</v>
      </c>
      <c r="B10" s="2">
        <v>0</v>
      </c>
      <c r="C10" s="2"/>
      <c r="D10" s="2"/>
      <c r="E10" s="2">
        <v>0</v>
      </c>
      <c r="F10" s="5">
        <f>B10+D10</f>
        <v>0</v>
      </c>
      <c r="G10" s="5">
        <f>C10+E10</f>
        <v>0</v>
      </c>
      <c r="H10" s="75">
        <f>('[1]июль 16'!$BF$59+'[1]июль 16'!$BF$60)*7</f>
        <v>96477.049200000009</v>
      </c>
    </row>
    <row r="11" spans="1:14" ht="31.5" customHeight="1" thickBot="1" x14ac:dyDescent="0.25">
      <c r="A11" s="3" t="s">
        <v>69</v>
      </c>
      <c r="B11" s="2"/>
      <c r="C11" s="2"/>
      <c r="D11" s="2"/>
      <c r="E11" s="2"/>
      <c r="F11" s="5">
        <f>B11+D11</f>
        <v>0</v>
      </c>
      <c r="G11" s="5">
        <f>C11+E11</f>
        <v>0</v>
      </c>
      <c r="H11" s="75">
        <f>('[1]июль 16'!$BH$59+'[1]июль 16'!$BH$60)*7</f>
        <v>8316.987000000001</v>
      </c>
    </row>
    <row r="12" spans="1:14" ht="15" customHeight="1" thickBot="1" x14ac:dyDescent="0.3">
      <c r="A12" s="32" t="s">
        <v>88</v>
      </c>
      <c r="B12" s="74">
        <f>SUM(B8:B11)</f>
        <v>284522.20999999996</v>
      </c>
      <c r="C12" s="33">
        <f>SUM(C7:C11)</f>
        <v>164578.37000000002</v>
      </c>
      <c r="D12" s="33">
        <f>SUM(D7:D11)</f>
        <v>283063.55</v>
      </c>
      <c r="E12" s="33">
        <f>SUM(E7:E11)</f>
        <v>179595.30000000002</v>
      </c>
      <c r="F12" s="33">
        <f>SUM(F7:F11)</f>
        <v>591745.21</v>
      </c>
      <c r="G12" s="33">
        <f>SUM(G7:G11)</f>
        <v>498594.53</v>
      </c>
      <c r="H12" s="34">
        <f>SUM(H8:H11)</f>
        <v>139301.70760000002</v>
      </c>
    </row>
    <row r="13" spans="1:14" ht="15" customHeight="1" x14ac:dyDescent="0.25">
      <c r="A13" s="53"/>
      <c r="B13" s="53"/>
      <c r="C13" s="53"/>
      <c r="D13" s="53"/>
      <c r="E13" s="53"/>
      <c r="F13" s="53"/>
      <c r="G13" s="53"/>
      <c r="H13" s="54"/>
    </row>
    <row r="14" spans="1:14" ht="15.75" hidden="1" customHeight="1" x14ac:dyDescent="0.25">
      <c r="A14" s="98" t="s">
        <v>90</v>
      </c>
      <c r="B14" s="98"/>
      <c r="C14" s="98"/>
      <c r="D14" s="98"/>
      <c r="E14" s="98"/>
      <c r="F14" s="60"/>
      <c r="G14" s="60"/>
      <c r="H14" s="64">
        <f>G12-H12</f>
        <v>359292.8224</v>
      </c>
    </row>
    <row r="15" spans="1:14" ht="15" customHeight="1" x14ac:dyDescent="0.25">
      <c r="A15" s="53"/>
      <c r="B15" s="53"/>
      <c r="C15" s="53"/>
      <c r="D15" s="53"/>
      <c r="E15" s="53"/>
      <c r="F15" s="53"/>
      <c r="G15" s="53"/>
      <c r="H15" s="54"/>
      <c r="K15" s="79">
        <f>H14-'[1]апрель 2016'!$BL$59</f>
        <v>92187.32560000004</v>
      </c>
      <c r="N15">
        <v>359292.83</v>
      </c>
    </row>
    <row r="16" spans="1:14" ht="15" customHeight="1" x14ac:dyDescent="0.25">
      <c r="A16" s="90" t="s">
        <v>114</v>
      </c>
      <c r="B16" s="90"/>
      <c r="C16" s="90"/>
      <c r="D16" s="90"/>
      <c r="E16" s="90"/>
      <c r="F16" s="53"/>
      <c r="G16" s="53"/>
      <c r="H16" s="54">
        <f>85148.78+83179.92</f>
        <v>168328.7</v>
      </c>
    </row>
    <row r="17" spans="1:8" ht="15" customHeight="1" x14ac:dyDescent="0.25">
      <c r="A17" s="90" t="s">
        <v>115</v>
      </c>
      <c r="B17" s="90"/>
      <c r="C17" s="90"/>
      <c r="D17" s="90"/>
      <c r="E17" s="90"/>
      <c r="F17" s="53"/>
      <c r="G17" s="53"/>
      <c r="H17" s="54">
        <f>96598.88+94365.26</f>
        <v>190964.14</v>
      </c>
    </row>
    <row r="18" spans="1:8" ht="15.75" hidden="1" customHeight="1" x14ac:dyDescent="0.25">
      <c r="F18" s="60"/>
      <c r="G18" s="60"/>
      <c r="H18" s="63">
        <f>0</f>
        <v>0</v>
      </c>
    </row>
    <row r="19" spans="1:8" ht="15" hidden="1" customHeight="1" thickBot="1" x14ac:dyDescent="0.3">
      <c r="F19" s="53"/>
      <c r="G19" s="53"/>
      <c r="H19" s="54"/>
    </row>
    <row r="20" spans="1:8" ht="15" hidden="1" customHeight="1" thickBot="1" x14ac:dyDescent="0.25">
      <c r="A20" s="65" t="s">
        <v>116</v>
      </c>
      <c r="B20" s="65"/>
      <c r="C20" s="65"/>
      <c r="D20" s="91"/>
      <c r="E20" s="65">
        <v>5806.44</v>
      </c>
      <c r="F20" s="20"/>
      <c r="G20" s="20"/>
      <c r="H20" s="55">
        <v>0</v>
      </c>
    </row>
    <row r="21" spans="1:8" ht="12.75" hidden="1" customHeight="1" x14ac:dyDescent="0.2"/>
    <row r="22" spans="1:8" ht="15.75" hidden="1" customHeight="1" x14ac:dyDescent="0.25">
      <c r="A22" s="73" t="s">
        <v>117</v>
      </c>
      <c r="B22" s="73"/>
      <c r="C22" s="73"/>
      <c r="D22" s="73"/>
      <c r="F22" s="60"/>
      <c r="G22" s="60"/>
      <c r="H22" s="64">
        <f>E20-H20</f>
        <v>5806.44</v>
      </c>
    </row>
    <row r="25" spans="1:8" x14ac:dyDescent="0.2">
      <c r="A25" s="104" t="s">
        <v>140</v>
      </c>
      <c r="B25" s="104"/>
      <c r="C25" s="104"/>
      <c r="D25" s="104"/>
      <c r="E25" s="104"/>
      <c r="F25" s="104"/>
      <c r="G25" s="104"/>
      <c r="H25" s="104"/>
    </row>
    <row r="29" spans="1:8" x14ac:dyDescent="0.2">
      <c r="A29" s="65" t="s">
        <v>118</v>
      </c>
      <c r="B29" s="65"/>
      <c r="C29" s="65"/>
      <c r="D29" s="65"/>
      <c r="E29" s="65"/>
      <c r="F29" s="65"/>
      <c r="G29" s="65"/>
      <c r="H29" s="65">
        <f>206341.17+141656.3</f>
        <v>347997.47</v>
      </c>
    </row>
  </sheetData>
  <mergeCells count="5">
    <mergeCell ref="A3:H3"/>
    <mergeCell ref="A25:H25"/>
    <mergeCell ref="A7:B7"/>
    <mergeCell ref="A14:E14"/>
    <mergeCell ref="H8:H9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6"/>
  <sheetViews>
    <sheetView workbookViewId="0">
      <selection activeCell="A3" sqref="A3:H29"/>
    </sheetView>
  </sheetViews>
  <sheetFormatPr defaultRowHeight="12.75" x14ac:dyDescent="0.2"/>
  <cols>
    <col min="1" max="1" width="36.140625" customWidth="1"/>
    <col min="2" max="2" width="17.42578125" customWidth="1"/>
    <col min="3" max="3" width="15.5703125" customWidth="1"/>
    <col min="4" max="4" width="16.85546875" customWidth="1"/>
    <col min="5" max="5" width="15.140625" customWidth="1"/>
    <col min="6" max="6" width="17.5703125" customWidth="1"/>
    <col min="7" max="7" width="15.140625" customWidth="1"/>
    <col min="8" max="8" width="24.5703125" customWidth="1"/>
  </cols>
  <sheetData>
    <row r="3" spans="1:11" ht="93.75" customHeight="1" x14ac:dyDescent="0.35">
      <c r="A3" s="97" t="s">
        <v>145</v>
      </c>
      <c r="B3" s="97"/>
      <c r="C3" s="97"/>
      <c r="D3" s="97"/>
      <c r="E3" s="97"/>
      <c r="F3" s="97"/>
      <c r="G3" s="97"/>
      <c r="H3" s="97"/>
    </row>
    <row r="5" spans="1:11" ht="13.5" thickBot="1" x14ac:dyDescent="0.25"/>
    <row r="6" spans="1:11" ht="31.5" x14ac:dyDescent="0.25">
      <c r="A6" s="61"/>
      <c r="B6" s="36" t="s">
        <v>82</v>
      </c>
      <c r="C6" s="36" t="s">
        <v>84</v>
      </c>
      <c r="D6" s="36" t="s">
        <v>85</v>
      </c>
      <c r="E6" s="36" t="s">
        <v>83</v>
      </c>
      <c r="F6" s="36" t="s">
        <v>86</v>
      </c>
      <c r="G6" s="36" t="s">
        <v>87</v>
      </c>
      <c r="H6" s="36" t="s">
        <v>60</v>
      </c>
    </row>
    <row r="7" spans="1:11" ht="15.75" x14ac:dyDescent="0.25">
      <c r="A7" s="114" t="s">
        <v>120</v>
      </c>
      <c r="B7" s="115"/>
      <c r="C7" s="67"/>
      <c r="D7" s="78"/>
      <c r="E7" s="62"/>
      <c r="F7" s="62"/>
      <c r="G7" s="62">
        <v>168328.7</v>
      </c>
      <c r="H7" s="62"/>
    </row>
    <row r="8" spans="1:11" ht="30" customHeight="1" x14ac:dyDescent="0.2">
      <c r="A8" s="4" t="s">
        <v>121</v>
      </c>
      <c r="B8" s="69">
        <f>'[1]декабрь ТР 16'!$E$58+'[1]декабрь ТР 16'!$G$58</f>
        <v>95086.720000000001</v>
      </c>
      <c r="C8" s="5">
        <f>'[1]декабрь ТР 16'!$K$58</f>
        <v>63847.600000000006</v>
      </c>
      <c r="D8" s="69">
        <f>'[1]декабрь ТР 16'!$E$59+'[1]декабрь ТР 16'!$G$59</f>
        <v>94174.64</v>
      </c>
      <c r="E8" s="5">
        <f>'[1]декабрь ТР 16'!$K$59</f>
        <v>70090.179999999993</v>
      </c>
      <c r="F8" s="5">
        <f>B8+D8</f>
        <v>189261.36</v>
      </c>
      <c r="G8" s="70">
        <f>C8+E8</f>
        <v>133937.78</v>
      </c>
      <c r="H8" s="116">
        <f>'расход  ТР '!G36+'расход  ТР '!G77</f>
        <v>19488.763000000003</v>
      </c>
    </row>
    <row r="9" spans="1:11" ht="36" customHeight="1" thickBot="1" x14ac:dyDescent="0.25">
      <c r="A9" s="4" t="s">
        <v>122</v>
      </c>
      <c r="B9" s="5"/>
      <c r="C9" s="5"/>
      <c r="D9" s="5"/>
      <c r="E9" s="5"/>
      <c r="F9" s="70">
        <f>'[1]декабрь ТР 16'!$I$58</f>
        <v>13737.34</v>
      </c>
      <c r="G9" s="5">
        <f>'[1]декабрь ТР 16'!$M$58</f>
        <v>13228.83</v>
      </c>
      <c r="H9" s="117"/>
    </row>
    <row r="10" spans="1:11" ht="15" customHeight="1" thickBot="1" x14ac:dyDescent="0.3">
      <c r="A10" s="32" t="s">
        <v>88</v>
      </c>
      <c r="B10" s="74">
        <f>SUM(B8:B9)</f>
        <v>95086.720000000001</v>
      </c>
      <c r="C10" s="33">
        <f>SUM(C7:C9)</f>
        <v>63847.600000000006</v>
      </c>
      <c r="D10" s="33">
        <f>SUM(D7:D9)</f>
        <v>94174.64</v>
      </c>
      <c r="E10" s="33">
        <f>SUM(E7:E9)</f>
        <v>70090.179999999993</v>
      </c>
      <c r="F10" s="33">
        <f>SUM(F7:F9)</f>
        <v>202998.69999999998</v>
      </c>
      <c r="G10" s="33">
        <f>SUM(G7:G9)</f>
        <v>315495.31</v>
      </c>
      <c r="H10" s="34">
        <f>SUM(H8:H9)</f>
        <v>19488.763000000003</v>
      </c>
    </row>
    <row r="11" spans="1:11" ht="15" customHeight="1" x14ac:dyDescent="0.25">
      <c r="A11" s="53"/>
      <c r="B11" s="53"/>
      <c r="C11" s="53"/>
      <c r="D11" s="53"/>
      <c r="E11" s="53"/>
      <c r="F11" s="53"/>
      <c r="G11" s="53"/>
      <c r="H11" s="54"/>
    </row>
    <row r="12" spans="1:11" ht="15.75" hidden="1" customHeight="1" x14ac:dyDescent="0.25">
      <c r="A12" s="98" t="s">
        <v>90</v>
      </c>
      <c r="B12" s="98"/>
      <c r="C12" s="98"/>
      <c r="D12" s="98"/>
      <c r="E12" s="98"/>
      <c r="F12" s="77"/>
      <c r="G12" s="77"/>
      <c r="H12" s="64">
        <f>G10-H10</f>
        <v>296006.54700000002</v>
      </c>
    </row>
    <row r="13" spans="1:11" ht="15" customHeight="1" x14ac:dyDescent="0.25">
      <c r="A13" s="53"/>
      <c r="B13" s="53"/>
      <c r="C13" s="53"/>
      <c r="D13" s="53"/>
      <c r="E13" s="53"/>
      <c r="F13" s="53"/>
      <c r="G13" s="53"/>
      <c r="H13" s="54"/>
      <c r="K13" s="79"/>
    </row>
    <row r="14" spans="1:11" ht="15" customHeight="1" x14ac:dyDescent="0.25">
      <c r="A14" s="90" t="s">
        <v>146</v>
      </c>
      <c r="B14" s="90"/>
      <c r="C14" s="90"/>
      <c r="D14" s="90"/>
      <c r="E14" s="90"/>
      <c r="F14" s="53"/>
      <c r="G14" s="53"/>
      <c r="H14" s="54">
        <f>G10-H10</f>
        <v>296006.54700000002</v>
      </c>
    </row>
    <row r="15" spans="1:11" ht="15.75" hidden="1" customHeight="1" x14ac:dyDescent="0.25">
      <c r="F15" s="77"/>
      <c r="G15" s="77"/>
      <c r="H15" s="63">
        <f>0</f>
        <v>0</v>
      </c>
    </row>
    <row r="16" spans="1:11" ht="15" hidden="1" customHeight="1" thickBot="1" x14ac:dyDescent="0.3">
      <c r="F16" s="53"/>
      <c r="G16" s="53"/>
      <c r="H16" s="54"/>
    </row>
    <row r="17" spans="1:8" ht="15" hidden="1" customHeight="1" thickBot="1" x14ac:dyDescent="0.25">
      <c r="A17" s="65" t="s">
        <v>116</v>
      </c>
      <c r="B17" s="65"/>
      <c r="C17" s="65"/>
      <c r="D17" s="91"/>
      <c r="E17" s="65">
        <v>5806.44</v>
      </c>
      <c r="F17" s="20"/>
      <c r="G17" s="20"/>
      <c r="H17" s="55">
        <v>0</v>
      </c>
    </row>
    <row r="18" spans="1:8" ht="12.75" hidden="1" customHeight="1" x14ac:dyDescent="0.2"/>
    <row r="19" spans="1:8" ht="15.75" hidden="1" customHeight="1" x14ac:dyDescent="0.25">
      <c r="A19" s="73" t="s">
        <v>117</v>
      </c>
      <c r="B19" s="73"/>
      <c r="C19" s="73"/>
      <c r="D19" s="73"/>
      <c r="F19" s="77"/>
      <c r="G19" s="77"/>
      <c r="H19" s="64">
        <f>E17-H17</f>
        <v>5806.44</v>
      </c>
    </row>
    <row r="22" spans="1:8" x14ac:dyDescent="0.2">
      <c r="A22" s="104" t="s">
        <v>140</v>
      </c>
      <c r="B22" s="104"/>
      <c r="C22" s="104"/>
      <c r="D22" s="104"/>
      <c r="E22" s="104"/>
      <c r="F22" s="104"/>
      <c r="G22" s="104"/>
      <c r="H22" s="104"/>
    </row>
    <row r="26" spans="1:8" x14ac:dyDescent="0.2">
      <c r="A26" s="65" t="s">
        <v>147</v>
      </c>
      <c r="B26" s="65"/>
      <c r="C26" s="65"/>
      <c r="D26" s="65"/>
      <c r="E26" s="65"/>
      <c r="F26" s="65"/>
      <c r="G26" s="65"/>
      <c r="H26" s="65">
        <v>490343.1</v>
      </c>
    </row>
  </sheetData>
  <mergeCells count="5">
    <mergeCell ref="A3:H3"/>
    <mergeCell ref="A7:B7"/>
    <mergeCell ref="H8:H9"/>
    <mergeCell ref="A12:E12"/>
    <mergeCell ref="A22:H22"/>
  </mergeCells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A27" workbookViewId="0">
      <selection activeCell="A44" sqref="A44:H8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5.7109375" customWidth="1"/>
    <col min="7" max="7" width="11.28515625" customWidth="1"/>
  </cols>
  <sheetData>
    <row r="1" spans="1:9" ht="93.75" customHeight="1" thickBot="1" x14ac:dyDescent="0.4">
      <c r="A1" s="111" t="s">
        <v>141</v>
      </c>
      <c r="B1" s="111"/>
      <c r="C1" s="111"/>
      <c r="D1" s="111"/>
      <c r="E1" s="111"/>
      <c r="F1" s="111"/>
      <c r="G1" s="111"/>
    </row>
    <row r="2" spans="1:9" ht="16.5" customHeight="1" x14ac:dyDescent="0.2">
      <c r="A2" s="112" t="s">
        <v>16</v>
      </c>
      <c r="B2" s="102" t="s">
        <v>17</v>
      </c>
      <c r="C2" s="102" t="s">
        <v>18</v>
      </c>
      <c r="D2" s="102" t="s">
        <v>19</v>
      </c>
      <c r="E2" s="102" t="s">
        <v>20</v>
      </c>
      <c r="F2" s="102" t="s">
        <v>21</v>
      </c>
      <c r="G2" s="102" t="s">
        <v>22</v>
      </c>
    </row>
    <row r="3" spans="1:9" ht="29.25" customHeight="1" thickBot="1" x14ac:dyDescent="0.25">
      <c r="A3" s="113"/>
      <c r="B3" s="103"/>
      <c r="C3" s="103"/>
      <c r="D3" s="103"/>
      <c r="E3" s="103"/>
      <c r="F3" s="103"/>
      <c r="G3" s="103"/>
    </row>
    <row r="4" spans="1:9" ht="15.75" customHeight="1" x14ac:dyDescent="0.2">
      <c r="A4" s="2">
        <v>1</v>
      </c>
      <c r="B4" s="72">
        <v>2016</v>
      </c>
      <c r="C4" s="38" t="s">
        <v>123</v>
      </c>
      <c r="D4" s="2" t="s">
        <v>107</v>
      </c>
      <c r="E4" s="2" t="s">
        <v>124</v>
      </c>
      <c r="F4" s="56"/>
      <c r="G4" s="83">
        <v>911</v>
      </c>
      <c r="I4" s="68"/>
    </row>
    <row r="5" spans="1:9" hidden="1" x14ac:dyDescent="0.2">
      <c r="A5" s="2">
        <v>2</v>
      </c>
      <c r="B5" s="72"/>
      <c r="C5" s="87"/>
      <c r="D5" s="38"/>
      <c r="E5" s="39"/>
      <c r="F5" s="40"/>
      <c r="G5" s="85"/>
    </row>
    <row r="6" spans="1:9" hidden="1" x14ac:dyDescent="0.2">
      <c r="A6" s="2">
        <v>3</v>
      </c>
      <c r="B6" s="72"/>
      <c r="C6" s="87"/>
      <c r="D6" s="38"/>
      <c r="E6" s="39"/>
      <c r="F6" s="40"/>
      <c r="G6" s="85"/>
    </row>
    <row r="7" spans="1:9" hidden="1" x14ac:dyDescent="0.2">
      <c r="A7" s="2">
        <v>4</v>
      </c>
      <c r="B7" s="72"/>
      <c r="C7" s="87"/>
      <c r="D7" s="38"/>
      <c r="E7" s="39"/>
      <c r="F7" s="40"/>
      <c r="G7" s="86"/>
    </row>
    <row r="8" spans="1:9" hidden="1" x14ac:dyDescent="0.2">
      <c r="A8" s="2">
        <v>6</v>
      </c>
      <c r="B8" s="37"/>
      <c r="C8" s="87"/>
      <c r="D8" s="38"/>
      <c r="E8" s="39"/>
      <c r="F8" s="40"/>
      <c r="G8" s="82"/>
    </row>
    <row r="9" spans="1:9" hidden="1" x14ac:dyDescent="0.2">
      <c r="A9" s="2">
        <v>7</v>
      </c>
      <c r="B9" s="37"/>
      <c r="C9" s="87"/>
      <c r="D9" s="38"/>
      <c r="E9" s="39"/>
      <c r="F9" s="40"/>
      <c r="G9" s="82"/>
    </row>
    <row r="10" spans="1:9" hidden="1" x14ac:dyDescent="0.2">
      <c r="A10" s="2">
        <v>8</v>
      </c>
      <c r="B10" s="37"/>
      <c r="C10" s="87"/>
      <c r="D10" s="38"/>
      <c r="E10" s="39"/>
      <c r="F10" s="40"/>
      <c r="G10" s="82"/>
    </row>
    <row r="11" spans="1:9" hidden="1" x14ac:dyDescent="0.2">
      <c r="A11" s="2">
        <v>9</v>
      </c>
      <c r="B11" s="37"/>
      <c r="C11" s="87"/>
      <c r="D11" s="38"/>
      <c r="E11" s="39"/>
      <c r="F11" s="40"/>
      <c r="G11" s="82"/>
    </row>
    <row r="12" spans="1:9" hidden="1" x14ac:dyDescent="0.2">
      <c r="A12" s="2">
        <v>10</v>
      </c>
      <c r="B12" s="37"/>
      <c r="C12" s="87"/>
      <c r="D12" s="2"/>
      <c r="E12" s="56"/>
      <c r="F12" s="56"/>
      <c r="G12" s="83"/>
    </row>
    <row r="13" spans="1:9" hidden="1" x14ac:dyDescent="0.2">
      <c r="A13" s="2">
        <v>11</v>
      </c>
      <c r="B13" s="37"/>
      <c r="C13" s="38"/>
      <c r="D13" s="2"/>
      <c r="E13" s="2"/>
      <c r="F13" s="56"/>
      <c r="G13" s="81"/>
    </row>
    <row r="14" spans="1:9" hidden="1" x14ac:dyDescent="0.2">
      <c r="A14" s="2">
        <v>12</v>
      </c>
      <c r="B14" s="37"/>
      <c r="C14" s="38"/>
      <c r="D14" s="2"/>
      <c r="E14" s="2"/>
      <c r="F14" s="56"/>
      <c r="G14" s="81"/>
    </row>
    <row r="15" spans="1:9" hidden="1" x14ac:dyDescent="0.2">
      <c r="A15" s="2">
        <v>13</v>
      </c>
      <c r="B15" s="37"/>
      <c r="C15" s="38"/>
      <c r="D15" s="2"/>
      <c r="E15" s="2"/>
      <c r="F15" s="56"/>
      <c r="G15" s="81"/>
    </row>
    <row r="16" spans="1:9" hidden="1" x14ac:dyDescent="0.2">
      <c r="A16" s="2"/>
      <c r="B16" s="2"/>
      <c r="C16" s="38"/>
      <c r="D16" s="2"/>
      <c r="E16" s="2"/>
      <c r="F16" s="56"/>
      <c r="G16" s="81"/>
    </row>
    <row r="17" spans="1:7" hidden="1" x14ac:dyDescent="0.2">
      <c r="A17" s="2"/>
      <c r="B17" s="2"/>
      <c r="C17" s="38"/>
      <c r="D17" s="2"/>
      <c r="E17" s="2"/>
      <c r="F17" s="56"/>
      <c r="G17" s="81"/>
    </row>
    <row r="18" spans="1:7" hidden="1" x14ac:dyDescent="0.2">
      <c r="A18" s="2"/>
      <c r="B18" s="2"/>
      <c r="C18" s="38"/>
      <c r="D18" s="2"/>
      <c r="E18" s="2"/>
      <c r="F18" s="56"/>
      <c r="G18" s="81"/>
    </row>
    <row r="19" spans="1:7" hidden="1" x14ac:dyDescent="0.2">
      <c r="A19" s="2"/>
      <c r="B19" s="2"/>
      <c r="C19" s="38"/>
      <c r="D19" s="2"/>
      <c r="E19" s="2"/>
      <c r="F19" s="56"/>
      <c r="G19" s="81"/>
    </row>
    <row r="20" spans="1:7" hidden="1" x14ac:dyDescent="0.2">
      <c r="A20" s="2">
        <v>14</v>
      </c>
      <c r="B20" s="37"/>
      <c r="C20" s="38"/>
      <c r="D20" s="2"/>
      <c r="E20" s="2"/>
      <c r="F20" s="56"/>
      <c r="G20" s="81"/>
    </row>
    <row r="21" spans="1:7" hidden="1" x14ac:dyDescent="0.2">
      <c r="A21" s="2">
        <v>15</v>
      </c>
      <c r="B21" s="37"/>
      <c r="C21" s="38"/>
      <c r="D21" s="76"/>
      <c r="E21" s="2"/>
      <c r="F21" s="56"/>
      <c r="G21" s="81"/>
    </row>
    <row r="22" spans="1:7" hidden="1" x14ac:dyDescent="0.2">
      <c r="A22" s="2">
        <v>16</v>
      </c>
      <c r="B22" s="37"/>
      <c r="C22" s="38"/>
      <c r="D22" s="2"/>
      <c r="E22" s="2"/>
      <c r="F22" s="56"/>
      <c r="G22" s="81"/>
    </row>
    <row r="23" spans="1:7" hidden="1" x14ac:dyDescent="0.2">
      <c r="A23" s="2">
        <v>5</v>
      </c>
      <c r="B23" s="72"/>
      <c r="C23" s="38"/>
      <c r="D23" s="2"/>
      <c r="E23" s="2"/>
      <c r="F23" s="56"/>
      <c r="G23" s="81"/>
    </row>
    <row r="24" spans="1:7" hidden="1" x14ac:dyDescent="0.2">
      <c r="A24" s="2">
        <v>6</v>
      </c>
      <c r="B24" s="72"/>
      <c r="C24" s="38"/>
      <c r="D24" s="2"/>
      <c r="E24" s="2"/>
      <c r="F24" s="56"/>
      <c r="G24" s="83"/>
    </row>
    <row r="25" spans="1:7" hidden="1" x14ac:dyDescent="0.2">
      <c r="A25" s="2">
        <v>7</v>
      </c>
      <c r="B25" s="72"/>
      <c r="C25" s="38"/>
      <c r="D25" s="2"/>
      <c r="E25" s="2"/>
      <c r="F25" s="56"/>
      <c r="G25" s="83"/>
    </row>
    <row r="26" spans="1:7" hidden="1" x14ac:dyDescent="0.2">
      <c r="A26" s="2">
        <v>8</v>
      </c>
      <c r="B26" s="72"/>
      <c r="C26" s="38"/>
      <c r="D26" s="2"/>
      <c r="E26" s="2"/>
      <c r="F26" s="56"/>
      <c r="G26" s="83"/>
    </row>
    <row r="27" spans="1:7" x14ac:dyDescent="0.2">
      <c r="A27" s="92">
        <v>2</v>
      </c>
      <c r="B27" s="72">
        <v>2016</v>
      </c>
      <c r="C27" s="38" t="s">
        <v>127</v>
      </c>
      <c r="D27" s="2" t="s">
        <v>128</v>
      </c>
      <c r="E27" s="2" t="s">
        <v>111</v>
      </c>
      <c r="F27" s="56"/>
      <c r="G27" s="83">
        <v>1111</v>
      </c>
    </row>
    <row r="28" spans="1:7" x14ac:dyDescent="0.2">
      <c r="A28" s="92">
        <v>3</v>
      </c>
      <c r="B28" s="72">
        <v>2016</v>
      </c>
      <c r="C28" s="38" t="s">
        <v>129</v>
      </c>
      <c r="D28" s="2" t="s">
        <v>107</v>
      </c>
      <c r="E28" s="2" t="s">
        <v>130</v>
      </c>
      <c r="F28" s="56"/>
      <c r="G28" s="83">
        <v>5815</v>
      </c>
    </row>
    <row r="29" spans="1:7" x14ac:dyDescent="0.2">
      <c r="A29" s="92">
        <v>4</v>
      </c>
      <c r="B29" s="72">
        <v>2016</v>
      </c>
      <c r="C29" s="38" t="s">
        <v>129</v>
      </c>
      <c r="D29" s="2" t="s">
        <v>96</v>
      </c>
      <c r="E29" s="2" t="s">
        <v>131</v>
      </c>
      <c r="F29" s="56"/>
      <c r="G29" s="83">
        <v>360</v>
      </c>
    </row>
    <row r="30" spans="1:7" x14ac:dyDescent="0.2">
      <c r="A30" s="92">
        <v>5</v>
      </c>
      <c r="B30" s="72">
        <v>2016</v>
      </c>
      <c r="C30" s="38" t="s">
        <v>132</v>
      </c>
      <c r="D30" s="2" t="s">
        <v>133</v>
      </c>
      <c r="E30" s="2" t="s">
        <v>134</v>
      </c>
      <c r="F30" s="56"/>
      <c r="G30" s="83">
        <v>1289</v>
      </c>
    </row>
    <row r="31" spans="1:7" x14ac:dyDescent="0.2">
      <c r="A31" s="92">
        <v>6</v>
      </c>
      <c r="B31" s="72">
        <v>2016</v>
      </c>
      <c r="C31" s="38" t="s">
        <v>132</v>
      </c>
      <c r="D31" s="2" t="s">
        <v>135</v>
      </c>
      <c r="E31" s="2" t="s">
        <v>136</v>
      </c>
      <c r="F31" s="56"/>
      <c r="G31" s="83">
        <v>540</v>
      </c>
    </row>
    <row r="32" spans="1:7" x14ac:dyDescent="0.2">
      <c r="A32" s="92">
        <v>7</v>
      </c>
      <c r="B32" s="72">
        <v>2016</v>
      </c>
      <c r="C32" s="38" t="s">
        <v>138</v>
      </c>
      <c r="D32" s="2" t="s">
        <v>139</v>
      </c>
      <c r="E32" s="2" t="s">
        <v>111</v>
      </c>
      <c r="F32" s="56"/>
      <c r="G32" s="83">
        <v>3393</v>
      </c>
    </row>
    <row r="33" spans="1:8" hidden="1" x14ac:dyDescent="0.2">
      <c r="A33" s="92"/>
      <c r="B33" s="72"/>
      <c r="C33" s="38"/>
      <c r="D33" s="2"/>
      <c r="E33" s="2"/>
      <c r="F33" s="56"/>
      <c r="G33" s="83"/>
    </row>
    <row r="34" spans="1:8" hidden="1" x14ac:dyDescent="0.2">
      <c r="A34" s="92"/>
      <c r="B34" s="93"/>
      <c r="C34" s="38"/>
      <c r="D34" s="2"/>
      <c r="E34" s="2"/>
      <c r="F34" s="56"/>
      <c r="G34" s="83"/>
    </row>
    <row r="35" spans="1:8" ht="13.5" thickBot="1" x14ac:dyDescent="0.25">
      <c r="A35" s="105" t="s">
        <v>23</v>
      </c>
      <c r="B35" s="106"/>
      <c r="C35" s="106"/>
      <c r="D35" s="106"/>
      <c r="E35" s="106"/>
      <c r="F35" s="107"/>
      <c r="G35" s="84">
        <f>'[1]декабрь ТР 16'!$AC$58</f>
        <v>2226.1251000000002</v>
      </c>
    </row>
    <row r="36" spans="1:8" ht="15.75" thickBot="1" x14ac:dyDescent="0.3">
      <c r="A36" s="108" t="s">
        <v>24</v>
      </c>
      <c r="B36" s="109"/>
      <c r="C36" s="109"/>
      <c r="D36" s="109"/>
      <c r="E36" s="109"/>
      <c r="F36" s="110"/>
      <c r="G36" s="25">
        <f>SUM(G4:G35)</f>
        <v>15645.125100000001</v>
      </c>
    </row>
    <row r="39" spans="1:8" ht="12.75" customHeight="1" x14ac:dyDescent="0.2">
      <c r="A39" s="104" t="s">
        <v>140</v>
      </c>
      <c r="B39" s="104"/>
      <c r="C39" s="104"/>
      <c r="D39" s="104"/>
      <c r="E39" s="104"/>
      <c r="F39" s="104"/>
      <c r="G39" s="104"/>
      <c r="H39" s="104"/>
    </row>
    <row r="44" spans="1:8" ht="105.75" customHeight="1" thickBot="1" x14ac:dyDescent="0.4">
      <c r="A44" s="111" t="s">
        <v>144</v>
      </c>
      <c r="B44" s="111"/>
      <c r="C44" s="111"/>
      <c r="D44" s="111"/>
      <c r="E44" s="111"/>
      <c r="F44" s="111"/>
      <c r="G44" s="111"/>
    </row>
    <row r="45" spans="1:8" ht="12.75" customHeight="1" x14ac:dyDescent="0.2">
      <c r="A45" s="112" t="s">
        <v>16</v>
      </c>
      <c r="B45" s="102" t="s">
        <v>17</v>
      </c>
      <c r="C45" s="102" t="s">
        <v>18</v>
      </c>
      <c r="D45" s="102" t="s">
        <v>19</v>
      </c>
      <c r="E45" s="102" t="s">
        <v>20</v>
      </c>
      <c r="F45" s="102" t="s">
        <v>21</v>
      </c>
      <c r="G45" s="102" t="s">
        <v>22</v>
      </c>
    </row>
    <row r="46" spans="1:8" ht="13.5" customHeight="1" thickBot="1" x14ac:dyDescent="0.25">
      <c r="A46" s="113"/>
      <c r="B46" s="103"/>
      <c r="C46" s="103"/>
      <c r="D46" s="103"/>
      <c r="E46" s="103"/>
      <c r="F46" s="103"/>
      <c r="G46" s="103"/>
    </row>
    <row r="47" spans="1:8" hidden="1" x14ac:dyDescent="0.2">
      <c r="A47" s="2">
        <v>1</v>
      </c>
      <c r="B47" s="5"/>
      <c r="C47" s="88"/>
      <c r="D47" s="2"/>
      <c r="E47" s="2"/>
      <c r="F47" s="56"/>
      <c r="G47" s="2"/>
    </row>
    <row r="48" spans="1:8" hidden="1" x14ac:dyDescent="0.2">
      <c r="A48" s="2">
        <v>3</v>
      </c>
      <c r="B48" s="5"/>
      <c r="C48" s="89"/>
      <c r="D48" s="38"/>
      <c r="E48" s="39"/>
      <c r="F48" s="40"/>
      <c r="G48" s="41"/>
    </row>
    <row r="49" spans="1:7" hidden="1" x14ac:dyDescent="0.2">
      <c r="A49" s="2">
        <v>4</v>
      </c>
      <c r="B49" s="5"/>
      <c r="C49" s="89"/>
      <c r="D49" s="38"/>
      <c r="E49" s="39"/>
      <c r="F49" s="40"/>
      <c r="G49" s="41"/>
    </row>
    <row r="50" spans="1:7" hidden="1" x14ac:dyDescent="0.2">
      <c r="A50" s="2">
        <v>5</v>
      </c>
      <c r="B50" s="5"/>
      <c r="C50" s="89"/>
      <c r="D50" s="38"/>
      <c r="E50" s="39"/>
      <c r="F50" s="40"/>
      <c r="G50" s="71"/>
    </row>
    <row r="51" spans="1:7" hidden="1" x14ac:dyDescent="0.2">
      <c r="A51" s="2">
        <v>6</v>
      </c>
      <c r="B51" s="5"/>
      <c r="C51" s="89"/>
      <c r="D51" s="38"/>
      <c r="E51" s="39"/>
      <c r="F51" s="40"/>
      <c r="G51" s="71"/>
    </row>
    <row r="52" spans="1:7" hidden="1" x14ac:dyDescent="0.2">
      <c r="A52" s="2">
        <v>7</v>
      </c>
      <c r="B52" s="5"/>
      <c r="C52" s="80"/>
      <c r="D52" s="38"/>
      <c r="E52" s="39"/>
      <c r="F52" s="40"/>
      <c r="G52" s="71"/>
    </row>
    <row r="53" spans="1:7" hidden="1" x14ac:dyDescent="0.2">
      <c r="A53" s="2"/>
      <c r="B53" s="37"/>
      <c r="C53" s="89"/>
      <c r="D53" s="38"/>
      <c r="E53" s="39"/>
      <c r="F53" s="40"/>
      <c r="G53" s="71"/>
    </row>
    <row r="54" spans="1:7" hidden="1" x14ac:dyDescent="0.2">
      <c r="A54" s="2"/>
      <c r="B54" s="37"/>
      <c r="C54" s="89"/>
      <c r="D54" s="38"/>
      <c r="E54" s="39"/>
      <c r="F54" s="40"/>
      <c r="G54" s="71"/>
    </row>
    <row r="55" spans="1:7" hidden="1" x14ac:dyDescent="0.2">
      <c r="A55" s="2"/>
      <c r="B55" s="2"/>
      <c r="C55" s="80"/>
      <c r="D55" s="2"/>
      <c r="E55" s="2"/>
      <c r="F55" s="56"/>
      <c r="G55" s="2"/>
    </row>
    <row r="56" spans="1:7" hidden="1" x14ac:dyDescent="0.2">
      <c r="A56" s="2"/>
      <c r="B56" s="2"/>
      <c r="C56" s="80"/>
      <c r="D56" s="2"/>
      <c r="E56" s="2"/>
      <c r="F56" s="56"/>
      <c r="G56" s="2"/>
    </row>
    <row r="57" spans="1:7" hidden="1" x14ac:dyDescent="0.2">
      <c r="A57" s="2"/>
      <c r="B57" s="2"/>
      <c r="C57" s="80"/>
      <c r="D57" s="2"/>
      <c r="E57" s="2"/>
      <c r="F57" s="56"/>
      <c r="G57" s="2"/>
    </row>
    <row r="58" spans="1:7" hidden="1" x14ac:dyDescent="0.2">
      <c r="A58" s="2">
        <v>8</v>
      </c>
      <c r="B58" s="37"/>
      <c r="C58" s="80"/>
      <c r="D58" s="2"/>
      <c r="E58" s="2"/>
      <c r="F58" s="56"/>
      <c r="G58" s="2"/>
    </row>
    <row r="59" spans="1:7" hidden="1" x14ac:dyDescent="0.2">
      <c r="A59" s="2">
        <v>9</v>
      </c>
      <c r="B59" s="37"/>
      <c r="C59" s="80"/>
      <c r="D59" s="2"/>
      <c r="E59" s="2"/>
      <c r="F59" s="56"/>
      <c r="G59" s="2"/>
    </row>
    <row r="60" spans="1:7" hidden="1" x14ac:dyDescent="0.2">
      <c r="A60" s="2">
        <v>10</v>
      </c>
      <c r="B60" s="37"/>
      <c r="C60" s="80"/>
      <c r="D60" s="2"/>
      <c r="E60" s="2"/>
      <c r="F60" s="56"/>
      <c r="G60" s="2"/>
    </row>
    <row r="61" spans="1:7" hidden="1" x14ac:dyDescent="0.2">
      <c r="A61" s="2"/>
      <c r="B61" s="2"/>
      <c r="C61" s="80"/>
      <c r="D61" s="2"/>
      <c r="E61" s="2"/>
      <c r="F61" s="56"/>
      <c r="G61" s="2"/>
    </row>
    <row r="62" spans="1:7" hidden="1" x14ac:dyDescent="0.2">
      <c r="A62" s="2"/>
      <c r="B62" s="2"/>
      <c r="C62" s="80"/>
      <c r="D62" s="2"/>
      <c r="E62" s="2"/>
      <c r="F62" s="56"/>
      <c r="G62" s="2"/>
    </row>
    <row r="63" spans="1:7" hidden="1" x14ac:dyDescent="0.2">
      <c r="A63" s="2"/>
      <c r="B63" s="2"/>
      <c r="C63" s="80"/>
      <c r="D63" s="2"/>
      <c r="E63" s="2"/>
      <c r="F63" s="56"/>
      <c r="G63" s="2"/>
    </row>
    <row r="64" spans="1:7" hidden="1" x14ac:dyDescent="0.2">
      <c r="A64" s="2">
        <v>2</v>
      </c>
      <c r="B64" s="5"/>
      <c r="C64" s="80"/>
      <c r="D64" s="2"/>
      <c r="E64" s="2"/>
      <c r="F64" s="56"/>
      <c r="G64" s="23"/>
    </row>
    <row r="65" spans="1:8" hidden="1" x14ac:dyDescent="0.2">
      <c r="A65" s="2">
        <v>3</v>
      </c>
      <c r="B65" s="5"/>
      <c r="C65" s="80"/>
      <c r="D65" s="2"/>
      <c r="E65" s="2"/>
      <c r="F65" s="56"/>
      <c r="G65" s="23"/>
    </row>
    <row r="66" spans="1:8" hidden="1" x14ac:dyDescent="0.2">
      <c r="A66" s="2">
        <v>4</v>
      </c>
      <c r="B66" s="5"/>
      <c r="C66" s="80"/>
      <c r="D66" s="2"/>
      <c r="E66" s="2"/>
      <c r="F66" s="56"/>
      <c r="G66" s="23"/>
    </row>
    <row r="67" spans="1:8" hidden="1" x14ac:dyDescent="0.2">
      <c r="A67" s="2"/>
      <c r="B67" s="2"/>
      <c r="C67" s="2"/>
      <c r="D67" s="2"/>
      <c r="E67" s="2"/>
      <c r="F67" s="56"/>
      <c r="G67" s="2"/>
    </row>
    <row r="68" spans="1:8" x14ac:dyDescent="0.2">
      <c r="A68" s="2">
        <v>1</v>
      </c>
      <c r="B68" s="2">
        <v>2016</v>
      </c>
      <c r="C68" s="2" t="s">
        <v>132</v>
      </c>
      <c r="D68" s="2" t="s">
        <v>133</v>
      </c>
      <c r="E68" s="2" t="s">
        <v>137</v>
      </c>
      <c r="F68" s="56"/>
      <c r="G68" s="24">
        <v>1368</v>
      </c>
    </row>
    <row r="69" spans="1:8" hidden="1" x14ac:dyDescent="0.2">
      <c r="A69" s="2"/>
      <c r="B69" s="2"/>
      <c r="C69" s="2"/>
      <c r="D69" s="2"/>
      <c r="E69" s="2"/>
      <c r="F69" s="56"/>
      <c r="G69" s="24"/>
    </row>
    <row r="70" spans="1:8" hidden="1" x14ac:dyDescent="0.2">
      <c r="A70" s="2"/>
      <c r="B70" s="2"/>
      <c r="C70" s="2"/>
      <c r="D70" s="2"/>
      <c r="E70" s="2"/>
      <c r="F70" s="56"/>
      <c r="G70" s="24"/>
    </row>
    <row r="71" spans="1:8" hidden="1" x14ac:dyDescent="0.2">
      <c r="A71" s="2"/>
      <c r="B71" s="2"/>
      <c r="C71" s="2"/>
      <c r="D71" s="2"/>
      <c r="E71" s="2"/>
      <c r="F71" s="56"/>
      <c r="G71" s="24"/>
    </row>
    <row r="72" spans="1:8" hidden="1" x14ac:dyDescent="0.2">
      <c r="A72" s="2"/>
      <c r="B72" s="2"/>
      <c r="C72" s="2"/>
      <c r="D72" s="2"/>
      <c r="E72" s="2"/>
      <c r="F72" s="56"/>
      <c r="G72" s="24"/>
    </row>
    <row r="73" spans="1:8" hidden="1" x14ac:dyDescent="0.2">
      <c r="A73" s="2"/>
      <c r="B73" s="2"/>
      <c r="C73" s="2"/>
      <c r="D73" s="2"/>
      <c r="E73" s="2"/>
      <c r="F73" s="56"/>
      <c r="G73" s="24"/>
    </row>
    <row r="74" spans="1:8" x14ac:dyDescent="0.2">
      <c r="A74" s="2">
        <v>2</v>
      </c>
      <c r="B74" s="2">
        <v>2016</v>
      </c>
      <c r="C74" s="2" t="s">
        <v>138</v>
      </c>
      <c r="D74" s="2" t="s">
        <v>142</v>
      </c>
      <c r="E74" s="2" t="s">
        <v>143</v>
      </c>
      <c r="F74" s="56"/>
      <c r="G74" s="23">
        <v>262</v>
      </c>
    </row>
    <row r="75" spans="1:8" x14ac:dyDescent="0.2">
      <c r="A75" s="92"/>
      <c r="B75" s="118"/>
      <c r="C75" s="118"/>
      <c r="D75" s="118"/>
      <c r="E75" s="118"/>
      <c r="F75" s="119"/>
      <c r="G75" s="9"/>
    </row>
    <row r="76" spans="1:8" ht="13.5" thickBot="1" x14ac:dyDescent="0.25">
      <c r="A76" s="105" t="s">
        <v>23</v>
      </c>
      <c r="B76" s="106"/>
      <c r="C76" s="106"/>
      <c r="D76" s="106"/>
      <c r="E76" s="106"/>
      <c r="F76" s="107"/>
      <c r="G76" s="24">
        <f>'[1]декабрь ТР 16'!$AC$59</f>
        <v>2213.6379000000002</v>
      </c>
    </row>
    <row r="77" spans="1:8" ht="15.75" thickBot="1" x14ac:dyDescent="0.3">
      <c r="A77" s="108" t="s">
        <v>24</v>
      </c>
      <c r="B77" s="109"/>
      <c r="C77" s="109"/>
      <c r="D77" s="109"/>
      <c r="E77" s="109"/>
      <c r="F77" s="110"/>
      <c r="G77" s="25">
        <f>SUM(G47:G76)</f>
        <v>3843.6379000000002</v>
      </c>
    </row>
    <row r="80" spans="1:8" ht="12.75" customHeight="1" x14ac:dyDescent="0.2">
      <c r="A80" s="104" t="s">
        <v>140</v>
      </c>
      <c r="B80" s="104"/>
      <c r="C80" s="104"/>
      <c r="D80" s="104"/>
      <c r="E80" s="104"/>
      <c r="F80" s="104"/>
      <c r="G80" s="104"/>
      <c r="H80" s="104"/>
    </row>
  </sheetData>
  <mergeCells count="22">
    <mergeCell ref="G45:G46"/>
    <mergeCell ref="A76:F76"/>
    <mergeCell ref="A77:F77"/>
    <mergeCell ref="A80:H80"/>
    <mergeCell ref="A35:F35"/>
    <mergeCell ref="A36:F36"/>
    <mergeCell ref="A39:H39"/>
    <mergeCell ref="A44:G44"/>
    <mergeCell ref="A45:A46"/>
    <mergeCell ref="B45:B46"/>
    <mergeCell ref="C45:C46"/>
    <mergeCell ref="D45:D46"/>
    <mergeCell ref="E45:E46"/>
    <mergeCell ref="F45:F46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отчет ТР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2017-01-18T09:41:42Z</cp:lastPrinted>
  <dcterms:created xsi:type="dcterms:W3CDTF">2015-02-24T21:57:31Z</dcterms:created>
  <dcterms:modified xsi:type="dcterms:W3CDTF">2017-01-18T09:41:45Z</dcterms:modified>
</cp:coreProperties>
</file>