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firstSheet="2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Р" sheetId="7" r:id="rId5"/>
    <sheet name="расход  ТР 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C7" i="7" l="1"/>
  <c r="H51" i="8"/>
  <c r="C8" i="7"/>
  <c r="B8" i="7"/>
  <c r="B7" i="7"/>
  <c r="H52" i="8" l="1"/>
  <c r="D7" i="7" s="1"/>
  <c r="D9" i="7" s="1"/>
  <c r="C9" i="7"/>
  <c r="E16" i="7"/>
  <c r="E14" i="7"/>
  <c r="E17" i="7" l="1"/>
  <c r="B9" i="7"/>
  <c r="E10" i="7"/>
  <c r="C8" i="4"/>
  <c r="C7" i="4"/>
  <c r="H44" i="2"/>
  <c r="D10" i="4"/>
  <c r="D9" i="4"/>
  <c r="B8" i="4"/>
  <c r="B7" i="4"/>
  <c r="C11" i="4" l="1"/>
  <c r="E18" i="4" l="1"/>
  <c r="E16" i="4"/>
  <c r="B11" i="4"/>
  <c r="F9" i="3"/>
  <c r="H9" i="3" s="1"/>
  <c r="N9" i="3" s="1"/>
  <c r="D10" i="5"/>
  <c r="D9" i="5"/>
  <c r="I15" i="6"/>
  <c r="AQ3" i="3"/>
  <c r="AH15" i="3"/>
  <c r="AG15" i="3"/>
  <c r="AI15" i="3"/>
  <c r="C15" i="1" s="1"/>
  <c r="AO15" i="3"/>
  <c r="AL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Q14" i="3"/>
  <c r="AQ13" i="3"/>
  <c r="AQ12" i="3"/>
  <c r="AQ11" i="3"/>
  <c r="AQ10" i="3"/>
  <c r="AQ9" i="3"/>
  <c r="AQ8" i="3"/>
  <c r="AQ7" i="3"/>
  <c r="AQ6" i="3"/>
  <c r="AQ5" i="3"/>
  <c r="AQ4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T15" i="3"/>
  <c r="AQ15" i="3"/>
  <c r="C22" i="5" l="1"/>
  <c r="B22" i="5"/>
  <c r="C7" i="1" s="1"/>
  <c r="G24" i="5"/>
  <c r="D7" i="1"/>
  <c r="E14" i="5"/>
  <c r="F14" i="5"/>
  <c r="G15" i="3"/>
  <c r="D15" i="3"/>
  <c r="E7" i="1" l="1"/>
  <c r="AN15" i="3"/>
  <c r="AK15" i="3"/>
  <c r="AP3" i="3"/>
  <c r="AM3" i="3"/>
  <c r="AM15" i="3" s="1"/>
  <c r="B15" i="3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10" i="1" s="1"/>
  <c r="Z15" i="3"/>
  <c r="D10" i="1" s="1"/>
  <c r="AA15" i="3"/>
  <c r="AB15" i="3"/>
  <c r="AC15" i="3"/>
  <c r="C12" i="1" s="1"/>
  <c r="AD15" i="3"/>
  <c r="D12" i="1" s="1"/>
  <c r="AE15" i="3"/>
  <c r="C14" i="1" s="1"/>
  <c r="AF15" i="3"/>
  <c r="D14" i="1" s="1"/>
  <c r="E14" i="1" s="1"/>
  <c r="AJ15" i="3"/>
  <c r="D15" i="1" s="1"/>
  <c r="M3" i="3"/>
  <c r="M15" i="3" s="1"/>
  <c r="H3" i="3"/>
  <c r="H15" i="3" s="1"/>
  <c r="E3" i="3"/>
  <c r="E15" i="3" s="1"/>
  <c r="B8" i="5" l="1"/>
  <c r="B14" i="5" s="1"/>
  <c r="C6" i="1"/>
  <c r="AP15" i="3"/>
  <c r="C8" i="5" s="1"/>
  <c r="AR3" i="3"/>
  <c r="AR15" i="3" s="1"/>
  <c r="I16" i="6" s="1"/>
  <c r="I17" i="6" s="1"/>
  <c r="G22" i="5"/>
  <c r="N3" i="3"/>
  <c r="N15" i="3" s="1"/>
  <c r="D6" i="1" l="1"/>
  <c r="H45" i="2"/>
  <c r="D8" i="5"/>
  <c r="D14" i="5" s="1"/>
  <c r="D7" i="4" l="1"/>
  <c r="D11" i="4" s="1"/>
  <c r="E12" i="4" s="1"/>
  <c r="E6" i="1"/>
  <c r="C14" i="5"/>
  <c r="G16" i="5" s="1"/>
  <c r="G8" i="5" l="1"/>
  <c r="G14" i="5" s="1"/>
</calcChain>
</file>

<file path=xl/sharedStrings.xml><?xml version="1.0" encoding="utf-8"?>
<sst xmlns="http://schemas.openxmlformats.org/spreadsheetml/2006/main" count="244" uniqueCount="167">
  <si>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</si>
  <si>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</si>
  <si>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</si>
  <si>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</si>
  <si>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</si>
  <si>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</si>
  <si>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</si>
  <si>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</si>
  <si>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</si>
  <si>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</si>
  <si>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</si>
  <si>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</si>
  <si>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</si>
  <si>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</si>
  <si>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</si>
  <si>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</si>
  <si>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</si>
  <si>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</si>
  <si>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</si>
  <si>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ед.изм.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</si>
  <si>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</si>
  <si>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</si>
  <si>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</si>
  <si>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</si>
  <si>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</si>
  <si>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</si>
  <si>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</si>
  <si>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</si>
  <si>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</si>
  <si>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</si>
  <si>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</si>
  <si>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</si>
  <si>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</si>
  <si>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</si>
  <si>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</si>
  <si>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</si>
  <si>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</si>
  <si>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</si>
  <si>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</si>
  <si>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</si>
  <si>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</si>
  <si>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</si>
  <si>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</si>
  <si>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</si>
  <si>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</si>
  <si>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</si>
  <si>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</si>
  <si>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</si>
  <si>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</si>
  <si>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</si>
  <si>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</si>
  <si>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</si>
  <si>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</si>
  <si>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</si>
  <si>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</si>
  <si>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</si>
  <si>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</si>
  <si>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</si>
  <si>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</si>
  <si>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</si>
  <si>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</si>
  <si>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</si>
  <si>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</si>
  <si>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</si>
  <si>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</si>
  <si>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</si>
  <si>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</si>
  <si>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</si>
  <si>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</si>
  <si>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</si>
  <si>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</si>
  <si>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</si>
  <si>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</si>
  <si>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</si>
  <si>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</si>
  <si>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</si>
  <si>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</si>
  <si>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</si>
  <si>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</si>
  <si>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Котлостроительная, 23-1</t>
  </si>
  <si>
    <t>в доме по адресу ул. Котлостроительная, 23-1</t>
  </si>
  <si>
    <t>начислено за дымоходы и вент каналы неж.</t>
  </si>
  <si>
    <t>Итого</t>
  </si>
  <si>
    <t>получено за дымоходы и вент каналы неж.</t>
  </si>
  <si>
    <t>Начислено Антена</t>
  </si>
  <si>
    <t>получено антена</t>
  </si>
  <si>
    <t>Техническое обслуживание УУТЭ</t>
  </si>
  <si>
    <t>Остаток денежных средств дома на 01.06.2015 г</t>
  </si>
  <si>
    <t>Объем выполненных работ</t>
  </si>
  <si>
    <t>июнь</t>
  </si>
  <si>
    <t>придомовая территория</t>
  </si>
  <si>
    <t>Покос травы</t>
  </si>
  <si>
    <t>500 м 2</t>
  </si>
  <si>
    <t>подъезд №3</t>
  </si>
  <si>
    <t>Ремонт электроосвещения в подъезде ревизия ВРУ</t>
  </si>
  <si>
    <t>Дезинсекция (блохи)</t>
  </si>
  <si>
    <t>882,9м2</t>
  </si>
  <si>
    <t>Генеральный директор ООО У0 "ТаганСервис"___________________________________________Брехов Ю.А.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</si>
  <si>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</si>
  <si>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</si>
  <si>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Котлостроительная, 23-1</t>
  </si>
  <si>
    <t>Остаток денежных средств дома на 31.07.2015 г</t>
  </si>
  <si>
    <t>в доме по  адресу ул. Котлостроительная, 23-1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</si>
  <si>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</si>
  <si>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</si>
  <si>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>Остаток денежных средств дома на 31.12.2015 г</t>
  </si>
  <si>
    <t>Содержание и Ремонт жилья(субабоненты)</t>
  </si>
  <si>
    <t>корректировка сметы № 24 от 30.08.2015 г</t>
  </si>
  <si>
    <t>корректировка сметы № 21 от 30.10.2015 г</t>
  </si>
  <si>
    <t>февраль</t>
  </si>
  <si>
    <t>ремонт электроосвещения в подъезде</t>
  </si>
  <si>
    <t>кв.78 подъезд 6</t>
  </si>
  <si>
    <t>ремонт мягкой кровли (в местах примыкания)</t>
  </si>
  <si>
    <t>апрель</t>
  </si>
  <si>
    <t>кв.90</t>
  </si>
  <si>
    <t>ремонт эл.щита,замена автомата</t>
  </si>
  <si>
    <t>кв.83</t>
  </si>
  <si>
    <t>ремонт эл.щита,замена предохранителя</t>
  </si>
  <si>
    <t>май</t>
  </si>
  <si>
    <t>подготовительные работы к гидравлическим испытаниям</t>
  </si>
  <si>
    <t>гидравлические испытания системы ЦО</t>
  </si>
  <si>
    <t>аккарицидная обработка</t>
  </si>
  <si>
    <t>переходящее сальдо на 01.01.16г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</si>
  <si>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Котлостроительная, 23-1</t>
  </si>
  <si>
    <t>Остаток денежных средств дома на 31.07.2016 г</t>
  </si>
  <si>
    <t xml:space="preserve">Информация о выполненных работах по статье "Содержание и Ремонт жилья" по адресу Котлостроительная, 23-1 за период 01.01.2016 г по 31.07.2016 г </t>
  </si>
  <si>
    <t>смена ламп,патрона,монтаж розетки</t>
  </si>
  <si>
    <t>июль</t>
  </si>
  <si>
    <t>покас травы</t>
  </si>
  <si>
    <t>спил деревьев</t>
  </si>
  <si>
    <t>подвал</t>
  </si>
  <si>
    <t>уборка мусора</t>
  </si>
  <si>
    <t>кв.59</t>
  </si>
  <si>
    <t>ремонт щита этажного(23.07)</t>
  </si>
  <si>
    <t>ремонт щита этажного(25.07)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</si>
  <si>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</si>
  <si>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</si>
  <si>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</si>
  <si>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переходящее сальдо на 01.08.16г</t>
  </si>
  <si>
    <t xml:space="preserve"> Ремонт жилья</t>
  </si>
  <si>
    <t xml:space="preserve"> Ремонт жилья(субабоненты)</t>
  </si>
  <si>
    <t>сентябрь</t>
  </si>
  <si>
    <t>кв.3</t>
  </si>
  <si>
    <t>смена труб ЦО</t>
  </si>
  <si>
    <t>Информация о собранных и израсходованных денежных средствах по статье "Ремонт Жилья" за период с 01.08.2016 г по 31.12.2016 г по адресу ул. Котлостроительная, 23-1</t>
  </si>
  <si>
    <t>октябрь</t>
  </si>
  <si>
    <t>цоколь</t>
  </si>
  <si>
    <t>ремонт цоколя</t>
  </si>
  <si>
    <t>кровля</t>
  </si>
  <si>
    <t>ремонт кровли</t>
  </si>
  <si>
    <t>кв.9</t>
  </si>
  <si>
    <t>ноябрь</t>
  </si>
  <si>
    <t>кв.78,кровля</t>
  </si>
  <si>
    <t>изготовление свесов,желобов (доп з/п)</t>
  </si>
  <si>
    <t>кв. 80,кровля</t>
  </si>
  <si>
    <t xml:space="preserve">изготовление свесов,желобов </t>
  </si>
  <si>
    <t>подъезд 6</t>
  </si>
  <si>
    <t>смена светильника</t>
  </si>
  <si>
    <t>декабрь</t>
  </si>
  <si>
    <t>кв.23,37</t>
  </si>
  <si>
    <t>ремонт щита этажного</t>
  </si>
  <si>
    <t>кв.17</t>
  </si>
  <si>
    <t>изготовление фасон.изд.для свесов и желобов</t>
  </si>
  <si>
    <t>Генеральный директор ООО У0 "ТаганСервис"____________________________________________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</si>
  <si>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</si>
  <si>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</si>
  <si>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 xml:space="preserve">Информация о выполненных работах по статье " Ремонт жилья" по адресу Котлостроительная, 23-1 за период 01.08.2016 г по 31.12.2016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</si>
</sst>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2" fontId="0" fillId="0" borderId="34" xfId="0" applyNumberFormat="1" applyBorder="1"/>
    <xf numFmtId="2" fontId="0" fillId="0" borderId="28" xfId="0" applyNumberFormat="1" applyBorder="1"/>
    <xf numFmtId="14" fontId="0" fillId="0" borderId="5" xfId="0" applyNumberFormat="1" applyBorder="1" applyAlignment="1">
      <alignment vertical="center" wrapText="1"/>
    </xf>
    <xf numFmtId="0" fontId="0" fillId="0" borderId="26" xfId="0" applyBorder="1"/>
    <xf numFmtId="2" fontId="0" fillId="0" borderId="30" xfId="0" applyNumberFormat="1" applyBorder="1"/>
    <xf numFmtId="2" fontId="1" fillId="0" borderId="22" xfId="0" applyNumberFormat="1" applyFont="1" applyBorder="1"/>
    <xf numFmtId="0" fontId="1" fillId="0" borderId="0" xfId="0" applyFont="1" applyFill="1" applyBorder="1" applyAlignment="1"/>
    <xf numFmtId="0" fontId="9" fillId="0" borderId="0" xfId="0" applyFont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2" fontId="9" fillId="0" borderId="0" xfId="0" applyNumberFormat="1" applyFont="1"/>
    <xf numFmtId="0" fontId="0" fillId="0" borderId="1" xfId="0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2" fontId="10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/>
    </xf>
    <xf numFmtId="2" fontId="4" fillId="0" borderId="42" xfId="0" applyNumberFormat="1" applyFont="1" applyBorder="1" applyAlignment="1">
      <alignment horizontal="center"/>
    </xf>
    <xf numFmtId="0" fontId="1" fillId="0" borderId="3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0" fillId="0" borderId="39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6" xfId="0" applyNumberFormat="1" applyFont="1" applyBorder="1" applyAlignment="1">
      <alignment horizontal="left" vertical="center"/>
    </xf>
    <xf numFmtId="0" fontId="1" fillId="0" borderId="27" xfId="0" applyNumberFormat="1" applyFont="1" applyBorder="1" applyAlignment="1">
      <alignment horizontal="left" vertical="center"/>
    </xf>
    <xf numFmtId="0" fontId="0" fillId="0" borderId="26" xfId="0" applyNumberFormat="1" applyBorder="1" applyAlignment="1">
      <alignment vertical="center"/>
    </xf>
    <xf numFmtId="0" fontId="0" fillId="0" borderId="2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D23">
            <v>224990.02000000002</v>
          </cell>
          <cell r="F23">
            <v>7787.19</v>
          </cell>
          <cell r="N23">
            <v>265019.36</v>
          </cell>
          <cell r="P23">
            <v>2672.79</v>
          </cell>
          <cell r="AJ23">
            <v>4015.3822500000001</v>
          </cell>
          <cell r="AL23">
            <v>152.45400000000001</v>
          </cell>
        </row>
      </sheetData>
      <sheetData sheetId="7"/>
      <sheetData sheetId="8"/>
      <sheetData sheetId="9"/>
      <sheetData sheetId="10"/>
      <sheetData sheetId="11"/>
      <sheetData sheetId="12">
        <row r="23">
          <cell r="BE23">
            <v>7917.348</v>
          </cell>
          <cell r="BG23">
            <v>682.53</v>
          </cell>
        </row>
      </sheetData>
      <sheetData sheetId="13"/>
      <sheetData sheetId="14"/>
      <sheetData sheetId="15"/>
      <sheetData sheetId="16">
        <row r="23">
          <cell r="E23">
            <v>515687.25999999989</v>
          </cell>
          <cell r="I23">
            <v>14908.17</v>
          </cell>
          <cell r="Q23">
            <v>528623.97</v>
          </cell>
          <cell r="S23">
            <v>5345.58</v>
          </cell>
          <cell r="AO23">
            <v>8009.5432500000006</v>
          </cell>
          <cell r="AQ23">
            <v>404.04374999999993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2">
          <cell r="E22">
            <v>105535.04999999999</v>
          </cell>
          <cell r="I22">
            <v>3838.46</v>
          </cell>
          <cell r="K22">
            <v>94988.159999999989</v>
          </cell>
          <cell r="M22">
            <v>4804.41</v>
          </cell>
          <cell r="AC22">
            <v>1453.7594999999999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"/>
  <sheetViews>
    <sheetView topLeftCell="AA1" workbookViewId="0">
      <selection activeCell="F10" sqref="F1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3" t="s">
        <v>25</v>
      </c>
      <c r="B2" s="14" t="s">
        <v>26</v>
      </c>
      <c r="C2" s="14" t="s">
        <v>27</v>
      </c>
      <c r="D2" s="14" t="s">
        <v>29</v>
      </c>
      <c r="E2" s="17" t="s">
        <v>36</v>
      </c>
      <c r="F2" s="14" t="s">
        <v>28</v>
      </c>
      <c r="G2" s="14" t="s">
        <v>30</v>
      </c>
      <c r="H2" s="17" t="s">
        <v>37</v>
      </c>
      <c r="I2" s="14" t="s">
        <v>31</v>
      </c>
      <c r="J2" s="14" t="s">
        <v>32</v>
      </c>
      <c r="K2" s="14" t="s">
        <v>54</v>
      </c>
      <c r="L2" s="14" t="s">
        <v>33</v>
      </c>
      <c r="M2" s="17" t="s">
        <v>34</v>
      </c>
      <c r="N2" s="17" t="s">
        <v>35</v>
      </c>
      <c r="O2" s="15" t="s">
        <v>38</v>
      </c>
      <c r="P2" s="15" t="s">
        <v>81</v>
      </c>
      <c r="Q2" s="15" t="s">
        <v>82</v>
      </c>
      <c r="R2" s="15" t="s">
        <v>39</v>
      </c>
      <c r="S2" s="15" t="s">
        <v>83</v>
      </c>
      <c r="T2" s="15" t="s">
        <v>82</v>
      </c>
      <c r="U2" s="15" t="s">
        <v>40</v>
      </c>
      <c r="V2" s="15" t="s">
        <v>41</v>
      </c>
      <c r="W2" s="15" t="s">
        <v>42</v>
      </c>
      <c r="X2" s="15" t="s">
        <v>43</v>
      </c>
      <c r="Y2" s="15" t="s">
        <v>44</v>
      </c>
      <c r="Z2" s="15" t="s">
        <v>45</v>
      </c>
      <c r="AA2" s="15" t="s">
        <v>46</v>
      </c>
      <c r="AB2" s="15" t="s">
        <v>47</v>
      </c>
      <c r="AC2" s="15" t="s">
        <v>48</v>
      </c>
      <c r="AD2" s="15" t="s">
        <v>49</v>
      </c>
      <c r="AE2" s="15" t="s">
        <v>50</v>
      </c>
      <c r="AF2" s="15" t="s">
        <v>51</v>
      </c>
      <c r="AG2" s="15" t="s">
        <v>84</v>
      </c>
      <c r="AH2" s="15" t="s">
        <v>85</v>
      </c>
      <c r="AI2" s="15" t="s">
        <v>52</v>
      </c>
      <c r="AJ2" s="16" t="s">
        <v>53</v>
      </c>
      <c r="AK2" s="14" t="s">
        <v>55</v>
      </c>
      <c r="AL2" s="14" t="s">
        <v>29</v>
      </c>
      <c r="AM2" s="17" t="s">
        <v>36</v>
      </c>
      <c r="AN2" s="14" t="s">
        <v>56</v>
      </c>
      <c r="AO2" s="14" t="s">
        <v>30</v>
      </c>
      <c r="AP2" s="17" t="s">
        <v>37</v>
      </c>
      <c r="AQ2" s="17" t="s">
        <v>76</v>
      </c>
      <c r="AR2" s="17" t="s">
        <v>35</v>
      </c>
    </row>
    <row r="3" spans="1:44" x14ac:dyDescent="0.2">
      <c r="A3" s="12" t="s">
        <v>79</v>
      </c>
      <c r="B3" s="5">
        <v>4550.2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18">
        <f>AK3+AL3</f>
        <v>0</v>
      </c>
      <c r="AN3" s="5">
        <v>0</v>
      </c>
      <c r="AO3" s="5">
        <v>0</v>
      </c>
      <c r="AP3" s="18">
        <f>AN3+AO3</f>
        <v>0</v>
      </c>
      <c r="AQ3" s="51">
        <f>(AF3+AH3)*1.5%</f>
        <v>0</v>
      </c>
      <c r="AR3" s="20">
        <f>AP3*1.5%</f>
        <v>0</v>
      </c>
    </row>
    <row r="4" spans="1:44" x14ac:dyDescent="0.2">
      <c r="A4" s="12" t="s">
        <v>79</v>
      </c>
      <c r="B4" s="5">
        <v>4550.2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18">
        <f t="shared" ref="AM4:AM14" si="4">AK4+AL4</f>
        <v>0</v>
      </c>
      <c r="AN4" s="5">
        <v>0</v>
      </c>
      <c r="AO4" s="5">
        <v>0</v>
      </c>
      <c r="AP4" s="18">
        <f t="shared" ref="AP4:AP14" si="5">AN4+AO4</f>
        <v>0</v>
      </c>
      <c r="AQ4" s="51">
        <f t="shared" ref="AQ4:AQ14" si="6">AF4*1.5%</f>
        <v>0</v>
      </c>
      <c r="AR4" s="20">
        <f t="shared" ref="AR4:AR14" si="7">AP4*1.5%</f>
        <v>0</v>
      </c>
    </row>
    <row r="5" spans="1:44" x14ac:dyDescent="0.2">
      <c r="A5" s="12" t="s">
        <v>79</v>
      </c>
      <c r="B5" s="5">
        <v>4550.2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18">
        <f t="shared" si="4"/>
        <v>0</v>
      </c>
      <c r="AN5" s="5">
        <v>0</v>
      </c>
      <c r="AO5" s="5">
        <v>0</v>
      </c>
      <c r="AP5" s="18">
        <f t="shared" si="5"/>
        <v>0</v>
      </c>
      <c r="AQ5" s="51">
        <f t="shared" si="6"/>
        <v>0</v>
      </c>
      <c r="AR5" s="20">
        <f t="shared" si="7"/>
        <v>0</v>
      </c>
    </row>
    <row r="6" spans="1:44" x14ac:dyDescent="0.2">
      <c r="A6" s="12" t="s">
        <v>79</v>
      </c>
      <c r="B6" s="5">
        <v>4550.2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18">
        <f t="shared" si="4"/>
        <v>0</v>
      </c>
      <c r="AN6" s="5">
        <v>0</v>
      </c>
      <c r="AO6" s="5">
        <v>0</v>
      </c>
      <c r="AP6" s="18">
        <f t="shared" si="5"/>
        <v>0</v>
      </c>
      <c r="AQ6" s="51">
        <f t="shared" si="6"/>
        <v>0</v>
      </c>
      <c r="AR6" s="20">
        <f t="shared" si="7"/>
        <v>0</v>
      </c>
    </row>
    <row r="7" spans="1:44" x14ac:dyDescent="0.2">
      <c r="A7" s="12" t="s">
        <v>79</v>
      </c>
      <c r="B7" s="5">
        <v>4550.2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18">
        <f t="shared" si="4"/>
        <v>0</v>
      </c>
      <c r="AN7" s="5">
        <v>0</v>
      </c>
      <c r="AO7" s="5">
        <v>0</v>
      </c>
      <c r="AP7" s="18">
        <f t="shared" si="5"/>
        <v>0</v>
      </c>
      <c r="AQ7" s="51">
        <f t="shared" si="6"/>
        <v>0</v>
      </c>
      <c r="AR7" s="20">
        <f t="shared" si="7"/>
        <v>0</v>
      </c>
    </row>
    <row r="8" spans="1:44" x14ac:dyDescent="0.2">
      <c r="A8" s="12" t="s">
        <v>79</v>
      </c>
      <c r="B8" s="5">
        <v>4550.2</v>
      </c>
      <c r="C8" s="2">
        <v>18428.57</v>
      </c>
      <c r="D8" s="2">
        <v>572.55999999999995</v>
      </c>
      <c r="E8" s="18">
        <f t="shared" si="0"/>
        <v>19001.13</v>
      </c>
      <c r="F8" s="2">
        <v>1754.89</v>
      </c>
      <c r="G8" s="2">
        <v>0</v>
      </c>
      <c r="H8" s="18">
        <f t="shared" si="1"/>
        <v>1754.89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26.323350000000001</v>
      </c>
      <c r="O8" s="2">
        <v>2548.11</v>
      </c>
      <c r="P8" s="2">
        <v>91.62</v>
      </c>
      <c r="Q8" s="5">
        <f t="shared" ref="Q8:Q14" si="8">O8+P8</f>
        <v>2639.73</v>
      </c>
      <c r="R8" s="2">
        <v>242.66</v>
      </c>
      <c r="S8" s="2">
        <v>0</v>
      </c>
      <c r="T8" s="5">
        <f t="shared" ref="T8:T14" si="9">R8+S8</f>
        <v>242.66</v>
      </c>
      <c r="U8" s="2">
        <v>0</v>
      </c>
      <c r="V8" s="2">
        <v>0</v>
      </c>
      <c r="W8" s="2">
        <v>0</v>
      </c>
      <c r="X8" s="2">
        <v>0</v>
      </c>
      <c r="Y8" s="2">
        <v>11375.5</v>
      </c>
      <c r="Z8" s="2">
        <v>1083.25</v>
      </c>
      <c r="AA8" s="2">
        <v>0</v>
      </c>
      <c r="AB8" s="2">
        <v>0</v>
      </c>
      <c r="AC8" s="2">
        <v>8190.36</v>
      </c>
      <c r="AD8" s="2">
        <v>779.94</v>
      </c>
      <c r="AE8" s="2">
        <v>1365.06</v>
      </c>
      <c r="AF8" s="2">
        <v>129.99</v>
      </c>
      <c r="AG8" s="2">
        <v>1106.7</v>
      </c>
      <c r="AH8" s="2">
        <v>130.19999999999999</v>
      </c>
      <c r="AI8" s="2">
        <v>9373.41</v>
      </c>
      <c r="AJ8" s="2">
        <v>892.61</v>
      </c>
      <c r="AK8" s="2">
        <v>21158.69</v>
      </c>
      <c r="AL8" s="2">
        <v>657.38</v>
      </c>
      <c r="AM8" s="18">
        <f t="shared" si="4"/>
        <v>21816.07</v>
      </c>
      <c r="AN8" s="2">
        <v>2014.87</v>
      </c>
      <c r="AO8" s="2">
        <v>0</v>
      </c>
      <c r="AP8" s="18">
        <f t="shared" si="5"/>
        <v>2014.87</v>
      </c>
      <c r="AQ8" s="51">
        <f t="shared" si="6"/>
        <v>1.9498500000000001</v>
      </c>
      <c r="AR8" s="20">
        <f t="shared" si="7"/>
        <v>30.223049999999997</v>
      </c>
    </row>
    <row r="9" spans="1:44" x14ac:dyDescent="0.2">
      <c r="A9" s="12" t="s">
        <v>79</v>
      </c>
      <c r="B9" s="5">
        <v>4550.2</v>
      </c>
      <c r="C9" s="2">
        <v>0</v>
      </c>
      <c r="D9" s="2">
        <v>0</v>
      </c>
      <c r="E9" s="18">
        <f t="shared" si="0"/>
        <v>0</v>
      </c>
      <c r="F9" s="2">
        <f>14934.53-192.43</f>
        <v>14742.1</v>
      </c>
      <c r="G9" s="2">
        <v>0</v>
      </c>
      <c r="H9" s="18">
        <f t="shared" si="1"/>
        <v>14742.1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221.13149999999999</v>
      </c>
      <c r="O9" s="2">
        <v>2717.58</v>
      </c>
      <c r="P9" s="2"/>
      <c r="Q9" s="5">
        <f t="shared" si="8"/>
        <v>2717.58</v>
      </c>
      <c r="R9" s="2">
        <v>2271.62</v>
      </c>
      <c r="S9" s="2"/>
      <c r="T9" s="5">
        <f t="shared" si="9"/>
        <v>2271.62</v>
      </c>
      <c r="U9" s="2">
        <v>0</v>
      </c>
      <c r="V9" s="2">
        <v>0</v>
      </c>
      <c r="W9" s="2">
        <v>0</v>
      </c>
      <c r="X9" s="2">
        <v>0</v>
      </c>
      <c r="Y9" s="2">
        <v>11323.25</v>
      </c>
      <c r="Z9" s="2">
        <v>10079.719999999999</v>
      </c>
      <c r="AA9" s="2">
        <v>0</v>
      </c>
      <c r="AB9" s="2">
        <v>0</v>
      </c>
      <c r="AC9" s="2">
        <v>8515.09</v>
      </c>
      <c r="AD9" s="2">
        <v>7319.39</v>
      </c>
      <c r="AE9" s="2">
        <v>1585.51</v>
      </c>
      <c r="AF9" s="2">
        <v>1226.81</v>
      </c>
      <c r="AG9" s="2">
        <v>1019.9</v>
      </c>
      <c r="AH9" s="2">
        <v>975.96</v>
      </c>
      <c r="AI9" s="2">
        <v>9873.8799999999992</v>
      </c>
      <c r="AJ9" s="2">
        <v>8347</v>
      </c>
      <c r="AK9" s="2">
        <v>40899.64</v>
      </c>
      <c r="AL9" s="2">
        <v>0</v>
      </c>
      <c r="AM9" s="18">
        <f t="shared" si="4"/>
        <v>40899.64</v>
      </c>
      <c r="AN9" s="2">
        <v>20278.66</v>
      </c>
      <c r="AO9" s="2">
        <v>0</v>
      </c>
      <c r="AP9" s="18">
        <f t="shared" si="5"/>
        <v>20278.66</v>
      </c>
      <c r="AQ9" s="51">
        <f t="shared" si="6"/>
        <v>18.402149999999999</v>
      </c>
      <c r="AR9" s="20">
        <f t="shared" si="7"/>
        <v>304.17989999999998</v>
      </c>
    </row>
    <row r="10" spans="1:44" x14ac:dyDescent="0.2">
      <c r="A10" s="12" t="s">
        <v>79</v>
      </c>
      <c r="B10" s="5">
        <v>4550.2</v>
      </c>
      <c r="C10" s="2"/>
      <c r="D10" s="2"/>
      <c r="E10" s="18">
        <f t="shared" si="0"/>
        <v>0</v>
      </c>
      <c r="F10" s="2"/>
      <c r="G10" s="2"/>
      <c r="H10" s="18">
        <f t="shared" si="1"/>
        <v>0</v>
      </c>
      <c r="I10" s="2"/>
      <c r="J10" s="2"/>
      <c r="K10" s="2"/>
      <c r="L10" s="2"/>
      <c r="M10" s="18">
        <f t="shared" si="2"/>
        <v>0</v>
      </c>
      <c r="N10" s="20">
        <f t="shared" si="3"/>
        <v>0</v>
      </c>
      <c r="O10" s="2"/>
      <c r="P10" s="2"/>
      <c r="Q10" s="5">
        <f t="shared" si="8"/>
        <v>0</v>
      </c>
      <c r="R10" s="2"/>
      <c r="S10" s="2"/>
      <c r="T10" s="5">
        <f t="shared" si="9"/>
        <v>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8">
        <f t="shared" si="4"/>
        <v>0</v>
      </c>
      <c r="AN10" s="2"/>
      <c r="AO10" s="2"/>
      <c r="AP10" s="18">
        <f t="shared" si="5"/>
        <v>0</v>
      </c>
      <c r="AQ10" s="51">
        <f t="shared" si="6"/>
        <v>0</v>
      </c>
      <c r="AR10" s="20">
        <f t="shared" si="7"/>
        <v>0</v>
      </c>
    </row>
    <row r="11" spans="1:44" x14ac:dyDescent="0.2">
      <c r="A11" s="12" t="s">
        <v>79</v>
      </c>
      <c r="B11" s="5">
        <v>4550.2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>
        <f t="shared" si="4"/>
        <v>0</v>
      </c>
      <c r="AN11" s="2"/>
      <c r="AO11" s="2"/>
      <c r="AP11" s="18">
        <f t="shared" si="5"/>
        <v>0</v>
      </c>
      <c r="AQ11" s="51">
        <f t="shared" si="6"/>
        <v>0</v>
      </c>
      <c r="AR11" s="20">
        <f t="shared" si="7"/>
        <v>0</v>
      </c>
    </row>
    <row r="12" spans="1:44" x14ac:dyDescent="0.2">
      <c r="A12" s="12" t="s">
        <v>79</v>
      </c>
      <c r="B12" s="5">
        <v>4550.2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8">
        <f t="shared" si="4"/>
        <v>0</v>
      </c>
      <c r="AN12" s="2"/>
      <c r="AO12" s="2"/>
      <c r="AP12" s="18">
        <f t="shared" si="5"/>
        <v>0</v>
      </c>
      <c r="AQ12" s="51">
        <f t="shared" si="6"/>
        <v>0</v>
      </c>
      <c r="AR12" s="20">
        <f t="shared" si="7"/>
        <v>0</v>
      </c>
    </row>
    <row r="13" spans="1:44" x14ac:dyDescent="0.2">
      <c r="A13" s="12" t="s">
        <v>79</v>
      </c>
      <c r="B13" s="5">
        <v>4550.2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8">
        <f t="shared" si="4"/>
        <v>0</v>
      </c>
      <c r="AN13" s="2"/>
      <c r="AO13" s="2"/>
      <c r="AP13" s="18">
        <f t="shared" si="5"/>
        <v>0</v>
      </c>
      <c r="AQ13" s="51">
        <f t="shared" si="6"/>
        <v>0</v>
      </c>
      <c r="AR13" s="20">
        <f t="shared" si="7"/>
        <v>0</v>
      </c>
    </row>
    <row r="14" spans="1:44" ht="13.5" thickBot="1" x14ac:dyDescent="0.25">
      <c r="A14" s="12" t="s">
        <v>79</v>
      </c>
      <c r="B14" s="5">
        <v>4550.2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8">
        <f t="shared" si="4"/>
        <v>0</v>
      </c>
      <c r="AN14" s="8"/>
      <c r="AO14" s="8"/>
      <c r="AP14" s="18">
        <f t="shared" si="5"/>
        <v>0</v>
      </c>
      <c r="AQ14" s="51">
        <f t="shared" si="6"/>
        <v>0</v>
      </c>
      <c r="AR14" s="20">
        <f t="shared" si="7"/>
        <v>0</v>
      </c>
    </row>
    <row r="15" spans="1:44" ht="13.5" thickBot="1" x14ac:dyDescent="0.25">
      <c r="A15" s="10" t="s">
        <v>24</v>
      </c>
      <c r="B15" s="9">
        <f t="shared" ref="B15:G15" si="10">SUM(B3:B14)</f>
        <v>54602.399999999987</v>
      </c>
      <c r="C15" s="9">
        <f t="shared" si="10"/>
        <v>18428.57</v>
      </c>
      <c r="D15" s="9">
        <f t="shared" si="10"/>
        <v>572.55999999999995</v>
      </c>
      <c r="E15" s="19">
        <f t="shared" si="10"/>
        <v>19001.13</v>
      </c>
      <c r="F15" s="9">
        <f t="shared" si="10"/>
        <v>16496.990000000002</v>
      </c>
      <c r="G15" s="9">
        <f t="shared" si="10"/>
        <v>0</v>
      </c>
      <c r="H15" s="19">
        <f t="shared" ref="H15:AK15" si="11">SUM(H3:H14)</f>
        <v>16496.990000000002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247.45484999999999</v>
      </c>
      <c r="O15" s="10">
        <f t="shared" si="11"/>
        <v>5265.6900000000005</v>
      </c>
      <c r="P15" s="60">
        <f>SUM(P3:P14)</f>
        <v>91.62</v>
      </c>
      <c r="Q15" s="60">
        <f>SUM(Q3:Q14)</f>
        <v>5357.3099999999995</v>
      </c>
      <c r="R15" s="9">
        <f t="shared" si="11"/>
        <v>2514.2799999999997</v>
      </c>
      <c r="S15" s="9">
        <f>SUM(S3:S14)</f>
        <v>0</v>
      </c>
      <c r="T15" s="9">
        <f>SUM(T3:T14)</f>
        <v>2514.2799999999997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22698.75</v>
      </c>
      <c r="Z15" s="9">
        <f t="shared" si="11"/>
        <v>11162.97</v>
      </c>
      <c r="AA15" s="9">
        <f t="shared" si="11"/>
        <v>0</v>
      </c>
      <c r="AB15" s="9">
        <f t="shared" si="11"/>
        <v>0</v>
      </c>
      <c r="AC15" s="9">
        <f t="shared" si="11"/>
        <v>16705.45</v>
      </c>
      <c r="AD15" s="9">
        <f t="shared" si="11"/>
        <v>8099.33</v>
      </c>
      <c r="AE15" s="68">
        <f t="shared" si="11"/>
        <v>2950.5699999999997</v>
      </c>
      <c r="AF15" s="10">
        <f t="shared" si="11"/>
        <v>1356.8</v>
      </c>
      <c r="AG15" s="60">
        <f>SUM(AG3:AG14)</f>
        <v>2126.6</v>
      </c>
      <c r="AH15" s="60">
        <f>SUM(AH3:AH14)</f>
        <v>1106.1600000000001</v>
      </c>
      <c r="AI15" s="9">
        <f t="shared" ref="AI15" si="12">SUM(AI3:AI14)</f>
        <v>19247.29</v>
      </c>
      <c r="AJ15" s="11">
        <f t="shared" si="11"/>
        <v>9239.61</v>
      </c>
      <c r="AK15" s="9">
        <f t="shared" si="11"/>
        <v>62058.33</v>
      </c>
      <c r="AL15" s="9">
        <f>SUM(AL3:AL14)</f>
        <v>657.38</v>
      </c>
      <c r="AM15" s="19">
        <f>SUM(AM3:AM14)</f>
        <v>62715.71</v>
      </c>
      <c r="AN15" s="9">
        <f>SUM(AN3:AN14)</f>
        <v>22293.53</v>
      </c>
      <c r="AO15" s="9">
        <f>SUM(AO3:AO14)</f>
        <v>0</v>
      </c>
      <c r="AP15" s="19">
        <f>SUM(AP3:AP14)</f>
        <v>22293.53</v>
      </c>
      <c r="AQ15" s="19">
        <f t="shared" ref="AQ15" si="13">SUM(AQ3:AQ14)</f>
        <v>20.352</v>
      </c>
      <c r="AR15" s="21">
        <f t="shared" ref="AR15" si="14">SUM(AR3:AR14)</f>
        <v>334.40294999999998</v>
      </c>
    </row>
    <row r="16" spans="1:44" x14ac:dyDescent="0.2">
      <c r="AF16" s="67"/>
      <c r="AG16" s="67"/>
      <c r="AH16" s="67"/>
      <c r="AI16" s="67"/>
      <c r="AJ1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B2" sqref="B2:E20"/>
    </sheetView>
  </sheetViews>
  <sheetFormatPr defaultRowHeight="12.75" x14ac:dyDescent="0.2"/>
  <cols>
    <col min="2" max="2" width="29" customWidth="1"/>
    <col min="3" max="3" width="20.140625" customWidth="1"/>
    <col min="4" max="4" width="19.28515625" customWidth="1"/>
    <col min="5" max="5" width="21.28515625" customWidth="1"/>
  </cols>
  <sheetData>
    <row r="2" spans="2:8" ht="51.75" customHeight="1" x14ac:dyDescent="0.4">
      <c r="B2" s="88" t="s">
        <v>12</v>
      </c>
      <c r="C2" s="88"/>
      <c r="D2" s="88"/>
      <c r="E2" s="88"/>
    </row>
    <row r="3" spans="2:8" ht="26.25" customHeight="1" x14ac:dyDescent="0.35">
      <c r="B3" s="87" t="s">
        <v>102</v>
      </c>
      <c r="C3" s="87"/>
      <c r="D3" s="87"/>
      <c r="E3" s="87"/>
      <c r="F3" s="1"/>
      <c r="G3" s="1"/>
      <c r="H3" s="1"/>
    </row>
    <row r="4" spans="2:8" ht="30" customHeight="1" thickBot="1" x14ac:dyDescent="0.25">
      <c r="B4" s="87"/>
      <c r="C4" s="87"/>
      <c r="D4" s="87"/>
      <c r="E4" s="87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3" t="s">
        <v>103</v>
      </c>
      <c r="C6" s="54">
        <f>'отчет тек. ремонт'!B11</f>
        <v>297818.21999999986</v>
      </c>
      <c r="D6" s="54">
        <f>'отчет тек. ремонт'!C11</f>
        <v>564032.14</v>
      </c>
      <c r="E6" s="69" t="e">
        <f>'отчет тек. ремонт'!#REF!</f>
        <v>#REF!</v>
      </c>
    </row>
    <row r="7" spans="2:8" ht="25.5" x14ac:dyDescent="0.2">
      <c r="B7" s="55" t="s">
        <v>1</v>
      </c>
      <c r="C7" s="2">
        <f>'отчет сод. жилья'!B22</f>
        <v>5357.3099999999995</v>
      </c>
      <c r="D7" s="22">
        <f>'отчет сод. жилья'!C22</f>
        <v>2514.2799999999997</v>
      </c>
      <c r="E7" s="70" t="e">
        <f>'отчет тек. ремонт'!#REF!</f>
        <v>#REF!</v>
      </c>
    </row>
    <row r="8" spans="2:8" ht="38.25" x14ac:dyDescent="0.2">
      <c r="B8" s="55" t="s">
        <v>2</v>
      </c>
      <c r="C8" s="2">
        <v>0</v>
      </c>
      <c r="D8" s="2">
        <v>0</v>
      </c>
      <c r="E8" s="56">
        <v>0</v>
      </c>
    </row>
    <row r="9" spans="2:8" x14ac:dyDescent="0.2">
      <c r="B9" s="55" t="s">
        <v>3</v>
      </c>
      <c r="C9" s="2">
        <v>0</v>
      </c>
      <c r="D9" s="2">
        <v>0</v>
      </c>
      <c r="E9" s="56">
        <v>0</v>
      </c>
    </row>
    <row r="10" spans="2:8" x14ac:dyDescent="0.2">
      <c r="B10" s="55" t="s">
        <v>4</v>
      </c>
      <c r="C10" s="2">
        <f>'выборка 15'!Y15</f>
        <v>22698.75</v>
      </c>
      <c r="D10" s="2">
        <f>'выборка 15'!Z15</f>
        <v>11162.97</v>
      </c>
      <c r="E10" s="56">
        <v>0</v>
      </c>
    </row>
    <row r="11" spans="2:8" x14ac:dyDescent="0.2">
      <c r="B11" s="55" t="s">
        <v>5</v>
      </c>
      <c r="C11" s="2">
        <v>0</v>
      </c>
      <c r="D11" s="2">
        <v>0</v>
      </c>
      <c r="E11" s="56">
        <v>0</v>
      </c>
    </row>
    <row r="12" spans="2:8" x14ac:dyDescent="0.2">
      <c r="B12" s="55" t="s">
        <v>6</v>
      </c>
      <c r="C12" s="2">
        <f>'выборка 15'!AC15</f>
        <v>16705.45</v>
      </c>
      <c r="D12" s="2">
        <f>'выборка 15'!AD15</f>
        <v>8099.33</v>
      </c>
      <c r="E12" s="56">
        <v>0</v>
      </c>
    </row>
    <row r="13" spans="2:8" ht="25.5" x14ac:dyDescent="0.2">
      <c r="B13" s="55" t="s">
        <v>7</v>
      </c>
      <c r="C13" s="2">
        <v>0</v>
      </c>
      <c r="D13" s="2">
        <v>0</v>
      </c>
      <c r="E13" s="56">
        <v>0</v>
      </c>
    </row>
    <row r="14" spans="2:8" ht="25.5" x14ac:dyDescent="0.2">
      <c r="B14" s="55" t="s">
        <v>8</v>
      </c>
      <c r="C14" s="2">
        <f>'выборка 15'!AE15</f>
        <v>2950.5699999999997</v>
      </c>
      <c r="D14" s="2">
        <f>'выборка 15'!AF15</f>
        <v>1356.8</v>
      </c>
      <c r="E14" s="56">
        <f>D14</f>
        <v>1356.8</v>
      </c>
    </row>
    <row r="15" spans="2:8" ht="26.25" thickBot="1" x14ac:dyDescent="0.25">
      <c r="B15" s="57" t="s">
        <v>9</v>
      </c>
      <c r="C15" s="58">
        <f>'выборка 15'!AI15</f>
        <v>19247.29</v>
      </c>
      <c r="D15" s="58">
        <f>'выборка 15'!AJ15</f>
        <v>9239.61</v>
      </c>
      <c r="E15" s="59">
        <v>0</v>
      </c>
    </row>
    <row r="17" spans="2:5" ht="19.5" customHeight="1" x14ac:dyDescent="0.2">
      <c r="B17" s="75" t="s">
        <v>97</v>
      </c>
      <c r="C17" s="75"/>
      <c r="D17" s="75"/>
      <c r="E17" s="75"/>
    </row>
    <row r="19" spans="2:5" x14ac:dyDescent="0.2">
      <c r="B19" s="76" t="s">
        <v>104</v>
      </c>
      <c r="C19" s="76"/>
      <c r="D19" s="76"/>
      <c r="E19" s="76">
        <v>7563.23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workbookViewId="0">
      <selection activeCell="A24" sqref="A24"/>
    </sheetView>
  </sheetViews>
  <sheetFormatPr defaultRowHeight="12.75" x14ac:dyDescent="0.2"/>
  <cols>
    <col min="1" max="1" width="37" customWidth="1"/>
    <col min="2" max="2" width="18.85546875" customWidth="1"/>
    <col min="3" max="3" width="19" customWidth="1"/>
    <col min="4" max="4" width="17.5703125" customWidth="1"/>
    <col min="5" max="5" width="13" customWidth="1"/>
  </cols>
  <sheetData>
    <row r="2" spans="1:5" ht="100.5" customHeight="1" x14ac:dyDescent="0.35">
      <c r="A2" s="87" t="s">
        <v>123</v>
      </c>
      <c r="B2" s="87"/>
      <c r="C2" s="87"/>
      <c r="D2" s="87"/>
      <c r="E2" s="87"/>
    </row>
    <row r="3" spans="1:5" ht="23.25" x14ac:dyDescent="0.35">
      <c r="A3" s="23"/>
      <c r="B3" s="23"/>
      <c r="C3" s="23"/>
      <c r="D3" s="23"/>
    </row>
    <row r="4" spans="1:5" ht="13.5" thickBot="1" x14ac:dyDescent="0.25"/>
    <row r="5" spans="1:5" ht="60" customHeight="1" x14ac:dyDescent="0.25">
      <c r="A5" s="77"/>
      <c r="B5" s="31" t="s">
        <v>57</v>
      </c>
      <c r="C5" s="31" t="s">
        <v>58</v>
      </c>
      <c r="D5" s="89" t="s">
        <v>59</v>
      </c>
      <c r="E5" s="90"/>
    </row>
    <row r="6" spans="1:5" ht="15.75" x14ac:dyDescent="0.25">
      <c r="A6" s="91" t="s">
        <v>122</v>
      </c>
      <c r="B6" s="92"/>
      <c r="C6" s="78">
        <v>297623.69</v>
      </c>
      <c r="D6" s="93"/>
      <c r="E6" s="94"/>
    </row>
    <row r="7" spans="1:5" x14ac:dyDescent="0.2">
      <c r="A7" s="12" t="s">
        <v>103</v>
      </c>
      <c r="B7" s="79">
        <f>'[1]июль 16'!$E$23-[1]декабрь!$D$23</f>
        <v>290697.23999999987</v>
      </c>
      <c r="C7" s="5">
        <f>'[1]июль 16'!$Q$23-[1]декабрь!$N$23</f>
        <v>263604.61</v>
      </c>
      <c r="D7" s="96">
        <f>'расход по дому ТР 15'!H45</f>
        <v>102441.03075000001</v>
      </c>
      <c r="E7" s="97"/>
    </row>
    <row r="8" spans="1:5" x14ac:dyDescent="0.2">
      <c r="A8" s="12" t="s">
        <v>106</v>
      </c>
      <c r="B8" s="79">
        <f>'[1]июль 16'!$I$23-[1]декабрь!$F$23</f>
        <v>7120.9800000000005</v>
      </c>
      <c r="C8" s="5">
        <f>'[1]июль 16'!$S$23-[1]декабрь!$P$23+131.05</f>
        <v>2803.84</v>
      </c>
      <c r="D8" s="98"/>
      <c r="E8" s="99"/>
    </row>
    <row r="9" spans="1:5" ht="25.5" x14ac:dyDescent="0.2">
      <c r="A9" s="3" t="s">
        <v>65</v>
      </c>
      <c r="B9" s="2">
        <v>0</v>
      </c>
      <c r="C9" s="2">
        <v>0</v>
      </c>
      <c r="D9" s="100">
        <f>'[1]май 2016'!$BE$23*7</f>
        <v>55421.436000000002</v>
      </c>
      <c r="E9" s="101"/>
    </row>
    <row r="10" spans="1:5" ht="26.25" thickBot="1" x14ac:dyDescent="0.25">
      <c r="A10" s="3" t="s">
        <v>66</v>
      </c>
      <c r="B10" s="2">
        <v>0</v>
      </c>
      <c r="C10" s="2">
        <v>0</v>
      </c>
      <c r="D10" s="100">
        <f>'[1]май 2016'!$BG$23*7</f>
        <v>4777.71</v>
      </c>
      <c r="E10" s="101"/>
    </row>
    <row r="11" spans="1:5" ht="15.75" thickBot="1" x14ac:dyDescent="0.3">
      <c r="A11" s="27" t="s">
        <v>63</v>
      </c>
      <c r="B11" s="28">
        <f>SUM(B7:B10)</f>
        <v>297818.21999999986</v>
      </c>
      <c r="C11" s="28">
        <f>SUM(C6:C10)</f>
        <v>564032.14</v>
      </c>
      <c r="D11" s="102">
        <f>SUM(D7:D10)</f>
        <v>162640.17675000001</v>
      </c>
      <c r="E11" s="103"/>
    </row>
    <row r="12" spans="1:5" ht="15.75" hidden="1" x14ac:dyDescent="0.25">
      <c r="A12" s="95" t="s">
        <v>124</v>
      </c>
      <c r="B12" s="95"/>
      <c r="C12" s="95"/>
      <c r="D12" s="95"/>
      <c r="E12" s="30">
        <f>C11-D11</f>
        <v>401391.96325000003</v>
      </c>
    </row>
    <row r="13" spans="1:5" ht="15.75" customHeight="1" x14ac:dyDescent="0.2"/>
    <row r="14" spans="1:5" ht="15.75" hidden="1" x14ac:dyDescent="0.25">
      <c r="A14" s="95" t="s">
        <v>87</v>
      </c>
      <c r="B14" s="95"/>
      <c r="C14" s="95"/>
      <c r="D14" s="95"/>
      <c r="E14" s="30"/>
    </row>
    <row r="15" spans="1:5" ht="15.75" hidden="1" thickBot="1" x14ac:dyDescent="0.3">
      <c r="A15" s="61"/>
      <c r="B15" s="61"/>
      <c r="C15" s="61"/>
      <c r="D15" s="62"/>
      <c r="E15" s="62"/>
    </row>
    <row r="16" spans="1:5" ht="15.75" hidden="1" customHeight="1" thickBot="1" x14ac:dyDescent="0.25">
      <c r="A16" s="64" t="s">
        <v>78</v>
      </c>
      <c r="B16" s="19">
        <v>16136.31</v>
      </c>
      <c r="C16" s="19">
        <v>17642.09</v>
      </c>
      <c r="D16" s="65">
        <v>0</v>
      </c>
      <c r="E16" s="66">
        <f>C16-D16</f>
        <v>17642.09</v>
      </c>
    </row>
    <row r="17" spans="1:5" hidden="1" x14ac:dyDescent="0.2">
      <c r="E17" s="35"/>
    </row>
    <row r="18" spans="1:5" ht="15.75" hidden="1" customHeight="1" x14ac:dyDescent="0.25">
      <c r="A18" s="95" t="s">
        <v>105</v>
      </c>
      <c r="B18" s="95"/>
      <c r="C18" s="95"/>
      <c r="D18" s="95"/>
      <c r="E18" s="30">
        <f>E14+C16-D16</f>
        <v>17642.09</v>
      </c>
    </row>
    <row r="19" spans="1:5" ht="15" x14ac:dyDescent="0.25">
      <c r="A19" s="85" t="s">
        <v>135</v>
      </c>
      <c r="B19" s="85"/>
      <c r="C19" s="85"/>
      <c r="D19" s="85"/>
      <c r="E19" s="85">
        <v>186847.96</v>
      </c>
    </row>
    <row r="20" spans="1:5" ht="15.75" customHeight="1" x14ac:dyDescent="0.25">
      <c r="A20" s="85" t="s">
        <v>136</v>
      </c>
      <c r="B20" s="85"/>
      <c r="C20" s="85"/>
      <c r="D20" s="85"/>
      <c r="E20" s="86">
        <v>214544</v>
      </c>
    </row>
    <row r="22" spans="1:5" x14ac:dyDescent="0.2">
      <c r="A22" s="76" t="s">
        <v>137</v>
      </c>
      <c r="B22" s="76"/>
      <c r="C22" s="76"/>
      <c r="D22" s="80"/>
      <c r="E22" s="76">
        <v>3281.12</v>
      </c>
    </row>
    <row r="24" spans="1:5" x14ac:dyDescent="0.2">
      <c r="A24" s="75" t="s">
        <v>163</v>
      </c>
      <c r="B24" s="75"/>
      <c r="C24" s="75"/>
      <c r="D24" s="75"/>
    </row>
  </sheetData>
  <mergeCells count="11">
    <mergeCell ref="A2:E2"/>
    <mergeCell ref="D5:E5"/>
    <mergeCell ref="A6:B6"/>
    <mergeCell ref="D6:E6"/>
    <mergeCell ref="A18:D18"/>
    <mergeCell ref="D7:E8"/>
    <mergeCell ref="D9:E9"/>
    <mergeCell ref="D10:E10"/>
    <mergeCell ref="D11:E11"/>
    <mergeCell ref="A12:D12"/>
    <mergeCell ref="A14:D14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A4" sqref="A4:A39"/>
    </sheetView>
  </sheetViews>
  <sheetFormatPr defaultRowHeight="12.75" x14ac:dyDescent="0.2"/>
  <cols>
    <col min="1" max="1" width="4.5703125" customWidth="1"/>
    <col min="4" max="4" width="27.28515625" customWidth="1"/>
    <col min="5" max="5" width="37.7109375" customWidth="1"/>
    <col min="6" max="6" width="0" hidden="1" customWidth="1"/>
    <col min="7" max="7" width="27.28515625" customWidth="1"/>
    <col min="8" max="8" width="11.28515625" customWidth="1"/>
  </cols>
  <sheetData>
    <row r="1" spans="1:8" ht="93.75" customHeight="1" thickBot="1" x14ac:dyDescent="0.4">
      <c r="A1" s="110" t="s">
        <v>125</v>
      </c>
      <c r="B1" s="110"/>
      <c r="C1" s="110"/>
      <c r="D1" s="110"/>
      <c r="E1" s="110"/>
      <c r="F1" s="110"/>
      <c r="G1" s="110"/>
      <c r="H1" s="110"/>
    </row>
    <row r="2" spans="1:8" ht="16.5" customHeight="1" x14ac:dyDescent="0.2">
      <c r="A2" s="111" t="s">
        <v>14</v>
      </c>
      <c r="B2" s="113" t="s">
        <v>15</v>
      </c>
      <c r="C2" s="113" t="s">
        <v>16</v>
      </c>
      <c r="D2" s="113" t="s">
        <v>17</v>
      </c>
      <c r="E2" s="113" t="s">
        <v>18</v>
      </c>
      <c r="F2" s="113" t="s">
        <v>19</v>
      </c>
      <c r="G2" s="113" t="s">
        <v>20</v>
      </c>
      <c r="H2" s="115" t="s">
        <v>21</v>
      </c>
    </row>
    <row r="3" spans="1:8" ht="29.25" customHeight="1" thickBot="1" x14ac:dyDescent="0.25">
      <c r="A3" s="112"/>
      <c r="B3" s="114"/>
      <c r="C3" s="114"/>
      <c r="D3" s="114"/>
      <c r="E3" s="114"/>
      <c r="F3" s="114"/>
      <c r="G3" s="114"/>
      <c r="H3" s="116"/>
    </row>
    <row r="4" spans="1:8" ht="13.5" thickBot="1" x14ac:dyDescent="0.25">
      <c r="A4" s="134">
        <v>1</v>
      </c>
      <c r="B4" s="41">
        <v>2016</v>
      </c>
      <c r="C4" s="117" t="s">
        <v>107</v>
      </c>
      <c r="D4" s="118"/>
      <c r="E4" s="119"/>
      <c r="F4" s="5"/>
      <c r="G4" s="45"/>
      <c r="H4" s="46">
        <v>-20277.48</v>
      </c>
    </row>
    <row r="5" spans="1:8" x14ac:dyDescent="0.2">
      <c r="A5" s="134">
        <v>2</v>
      </c>
      <c r="B5" s="41">
        <v>2016</v>
      </c>
      <c r="C5" s="117" t="s">
        <v>108</v>
      </c>
      <c r="D5" s="118"/>
      <c r="E5" s="119"/>
      <c r="F5" s="2"/>
      <c r="G5" s="45"/>
      <c r="H5" s="46">
        <v>-9781.7099999999991</v>
      </c>
    </row>
    <row r="6" spans="1:8" x14ac:dyDescent="0.2">
      <c r="A6" s="134">
        <v>3</v>
      </c>
      <c r="B6" s="41">
        <v>2016</v>
      </c>
      <c r="C6" s="42" t="s">
        <v>109</v>
      </c>
      <c r="D6" s="43"/>
      <c r="E6" s="44" t="s">
        <v>110</v>
      </c>
      <c r="F6" s="2"/>
      <c r="G6" s="45"/>
      <c r="H6" s="46">
        <v>98.27</v>
      </c>
    </row>
    <row r="7" spans="1:8" ht="25.5" x14ac:dyDescent="0.2">
      <c r="A7" s="134">
        <v>4</v>
      </c>
      <c r="B7" s="41">
        <v>2016</v>
      </c>
      <c r="C7" s="42" t="s">
        <v>109</v>
      </c>
      <c r="D7" s="43" t="s">
        <v>111</v>
      </c>
      <c r="E7" s="44" t="s">
        <v>112</v>
      </c>
      <c r="F7" s="2"/>
      <c r="G7" s="45"/>
      <c r="H7" s="46">
        <v>2760.88</v>
      </c>
    </row>
    <row r="8" spans="1:8" x14ac:dyDescent="0.2">
      <c r="A8" s="134">
        <v>5</v>
      </c>
      <c r="B8" s="41">
        <v>2016</v>
      </c>
      <c r="C8" s="42" t="s">
        <v>113</v>
      </c>
      <c r="D8" s="43" t="s">
        <v>114</v>
      </c>
      <c r="E8" s="44" t="s">
        <v>115</v>
      </c>
      <c r="F8" s="2"/>
      <c r="G8" s="45"/>
      <c r="H8" s="46">
        <v>1084.8</v>
      </c>
    </row>
    <row r="9" spans="1:8" x14ac:dyDescent="0.2">
      <c r="A9" s="134">
        <v>6</v>
      </c>
      <c r="B9" s="41">
        <v>2016</v>
      </c>
      <c r="C9" s="42" t="s">
        <v>113</v>
      </c>
      <c r="D9" s="43" t="s">
        <v>116</v>
      </c>
      <c r="E9" s="44" t="s">
        <v>117</v>
      </c>
      <c r="F9" s="2"/>
      <c r="G9" s="45"/>
      <c r="H9" s="46">
        <v>940.02</v>
      </c>
    </row>
    <row r="10" spans="1:8" x14ac:dyDescent="0.2">
      <c r="A10" s="134">
        <v>7</v>
      </c>
      <c r="B10" s="41">
        <v>2016</v>
      </c>
      <c r="C10" s="42" t="s">
        <v>113</v>
      </c>
      <c r="D10" s="43"/>
      <c r="E10" s="44" t="s">
        <v>121</v>
      </c>
      <c r="F10" s="2"/>
      <c r="G10" s="45"/>
      <c r="H10" s="46">
        <v>20038.5</v>
      </c>
    </row>
    <row r="11" spans="1:8" ht="25.5" x14ac:dyDescent="0.2">
      <c r="A11" s="134">
        <v>8</v>
      </c>
      <c r="B11" s="41">
        <v>2016</v>
      </c>
      <c r="C11" s="42" t="s">
        <v>118</v>
      </c>
      <c r="D11" s="43"/>
      <c r="E11" s="44" t="s">
        <v>119</v>
      </c>
      <c r="F11" s="2"/>
      <c r="G11" s="45"/>
      <c r="H11" s="46">
        <v>11985</v>
      </c>
    </row>
    <row r="12" spans="1:8" hidden="1" x14ac:dyDescent="0.2">
      <c r="A12" s="134"/>
      <c r="B12" s="41">
        <v>2016</v>
      </c>
      <c r="C12" s="42"/>
      <c r="D12" s="43"/>
      <c r="E12" s="44"/>
      <c r="F12" s="2"/>
      <c r="G12" s="45"/>
      <c r="H12" s="46"/>
    </row>
    <row r="13" spans="1:8" hidden="1" x14ac:dyDescent="0.2">
      <c r="A13" s="135"/>
      <c r="B13" s="41">
        <v>2016</v>
      </c>
      <c r="C13" s="84"/>
      <c r="D13" s="2"/>
      <c r="E13" s="2"/>
      <c r="F13" s="2"/>
      <c r="G13" s="2"/>
      <c r="H13" s="56"/>
    </row>
    <row r="14" spans="1:8" hidden="1" x14ac:dyDescent="0.2">
      <c r="A14" s="135"/>
      <c r="B14" s="41">
        <v>2016</v>
      </c>
      <c r="C14" s="84"/>
      <c r="D14" s="2"/>
      <c r="E14" s="2"/>
      <c r="F14" s="2"/>
      <c r="G14" s="2"/>
      <c r="H14" s="56"/>
    </row>
    <row r="15" spans="1:8" hidden="1" x14ac:dyDescent="0.2">
      <c r="A15" s="135"/>
      <c r="B15" s="41">
        <v>2016</v>
      </c>
      <c r="C15" s="84"/>
      <c r="D15" s="2"/>
      <c r="E15" s="2"/>
      <c r="F15" s="2"/>
      <c r="G15" s="2"/>
      <c r="H15" s="56"/>
    </row>
    <row r="16" spans="1:8" hidden="1" x14ac:dyDescent="0.2">
      <c r="A16" s="135"/>
      <c r="B16" s="41">
        <v>2016</v>
      </c>
      <c r="C16" s="84"/>
      <c r="D16" s="2"/>
      <c r="E16" s="2"/>
      <c r="F16" s="2"/>
      <c r="G16" s="2"/>
      <c r="H16" s="56"/>
    </row>
    <row r="17" spans="1:8" x14ac:dyDescent="0.2">
      <c r="A17" s="43">
        <v>9</v>
      </c>
      <c r="B17" s="41">
        <v>2016</v>
      </c>
      <c r="C17" s="84" t="s">
        <v>118</v>
      </c>
      <c r="D17" s="2"/>
      <c r="E17" s="2" t="s">
        <v>120</v>
      </c>
      <c r="F17" s="2"/>
      <c r="G17" s="2"/>
      <c r="H17" s="22">
        <v>77054</v>
      </c>
    </row>
    <row r="18" spans="1:8" hidden="1" x14ac:dyDescent="0.2">
      <c r="A18" s="43">
        <v>9</v>
      </c>
      <c r="B18" s="41"/>
      <c r="C18" s="84"/>
      <c r="D18" s="2"/>
      <c r="E18" s="2"/>
      <c r="F18" s="2"/>
      <c r="G18" s="2"/>
      <c r="H18" s="2"/>
    </row>
    <row r="19" spans="1:8" hidden="1" x14ac:dyDescent="0.2">
      <c r="A19" s="43">
        <v>10</v>
      </c>
      <c r="B19" s="41"/>
      <c r="C19" s="84"/>
      <c r="D19" s="2"/>
      <c r="E19" s="2"/>
      <c r="F19" s="2"/>
      <c r="G19" s="2"/>
      <c r="H19" s="2"/>
    </row>
    <row r="20" spans="1:8" hidden="1" x14ac:dyDescent="0.2">
      <c r="A20" s="43">
        <v>11</v>
      </c>
      <c r="B20" s="41"/>
      <c r="C20" s="84"/>
      <c r="D20" s="2"/>
      <c r="E20" s="2"/>
      <c r="F20" s="2"/>
      <c r="G20" s="2"/>
      <c r="H20" s="2"/>
    </row>
    <row r="21" spans="1:8" hidden="1" x14ac:dyDescent="0.2">
      <c r="A21" s="43">
        <v>12</v>
      </c>
      <c r="B21" s="41"/>
      <c r="C21" s="84"/>
      <c r="D21" s="2"/>
      <c r="E21" s="81"/>
      <c r="F21" s="2"/>
      <c r="G21" s="2"/>
      <c r="H21" s="2"/>
    </row>
    <row r="22" spans="1:8" hidden="1" x14ac:dyDescent="0.2">
      <c r="A22" s="43">
        <v>13</v>
      </c>
      <c r="B22" s="41"/>
      <c r="C22" s="84"/>
      <c r="D22" s="2"/>
      <c r="E22" s="2"/>
      <c r="F22" s="2"/>
      <c r="G22" s="2"/>
      <c r="H22" s="2"/>
    </row>
    <row r="23" spans="1:8" hidden="1" x14ac:dyDescent="0.2">
      <c r="A23" s="43">
        <v>14</v>
      </c>
      <c r="B23" s="41"/>
      <c r="C23" s="84"/>
      <c r="D23" s="2"/>
      <c r="E23" s="2"/>
      <c r="F23" s="2"/>
      <c r="G23" s="2"/>
      <c r="H23" s="2"/>
    </row>
    <row r="24" spans="1:8" hidden="1" x14ac:dyDescent="0.2">
      <c r="A24" s="43">
        <v>15</v>
      </c>
      <c r="B24" s="41"/>
      <c r="C24" s="84"/>
      <c r="D24" s="2"/>
      <c r="E24" s="2"/>
      <c r="F24" s="2"/>
      <c r="G24" s="2"/>
      <c r="H24" s="2"/>
    </row>
    <row r="25" spans="1:8" hidden="1" x14ac:dyDescent="0.2">
      <c r="A25" s="43">
        <v>16</v>
      </c>
      <c r="B25" s="41"/>
      <c r="C25" s="84"/>
      <c r="D25" s="2"/>
      <c r="E25" s="2"/>
      <c r="F25" s="2"/>
      <c r="G25" s="2"/>
      <c r="H25" s="2"/>
    </row>
    <row r="26" spans="1:8" hidden="1" x14ac:dyDescent="0.2">
      <c r="A26" s="43">
        <v>17</v>
      </c>
      <c r="B26" s="41"/>
      <c r="C26" s="84"/>
      <c r="D26" s="2"/>
      <c r="E26" s="2"/>
      <c r="F26" s="2"/>
      <c r="G26" s="2"/>
      <c r="H26" s="2"/>
    </row>
    <row r="27" spans="1:8" hidden="1" x14ac:dyDescent="0.2">
      <c r="A27" s="43">
        <v>18</v>
      </c>
      <c r="B27" s="41"/>
      <c r="C27" s="84"/>
      <c r="D27" s="2"/>
      <c r="E27" s="2"/>
      <c r="F27" s="2"/>
      <c r="G27" s="2"/>
      <c r="H27" s="2"/>
    </row>
    <row r="28" spans="1:8" hidden="1" x14ac:dyDescent="0.2">
      <c r="A28" s="43">
        <v>19</v>
      </c>
      <c r="B28" s="41"/>
      <c r="C28" s="84"/>
      <c r="D28" s="2"/>
      <c r="E28" s="2"/>
      <c r="F28" s="2"/>
      <c r="G28" s="2"/>
      <c r="H28" s="2"/>
    </row>
    <row r="29" spans="1:8" hidden="1" x14ac:dyDescent="0.2">
      <c r="A29" s="43">
        <v>20</v>
      </c>
      <c r="B29" s="41"/>
      <c r="C29" s="84"/>
      <c r="D29" s="2"/>
      <c r="E29" s="2"/>
      <c r="F29" s="2"/>
      <c r="G29" s="2"/>
      <c r="H29" s="2"/>
    </row>
    <row r="30" spans="1:8" hidden="1" x14ac:dyDescent="0.2">
      <c r="A30" s="43">
        <v>21</v>
      </c>
      <c r="B30" s="41"/>
      <c r="C30" s="84"/>
      <c r="D30" s="2"/>
      <c r="E30" s="2"/>
      <c r="F30" s="2"/>
      <c r="G30" s="2"/>
      <c r="H30" s="2"/>
    </row>
    <row r="31" spans="1:8" hidden="1" x14ac:dyDescent="0.2">
      <c r="A31" s="43">
        <v>22</v>
      </c>
      <c r="B31" s="41"/>
      <c r="C31" s="84"/>
      <c r="D31" s="2"/>
      <c r="E31" s="2"/>
      <c r="F31" s="2"/>
      <c r="G31" s="2"/>
      <c r="H31" s="2"/>
    </row>
    <row r="32" spans="1:8" hidden="1" x14ac:dyDescent="0.2">
      <c r="A32" s="43">
        <v>23</v>
      </c>
      <c r="B32" s="41"/>
      <c r="C32" s="84"/>
      <c r="D32" s="2"/>
      <c r="E32" s="81"/>
      <c r="F32" s="2"/>
      <c r="G32" s="2"/>
      <c r="H32" s="2"/>
    </row>
    <row r="33" spans="1:8" x14ac:dyDescent="0.2">
      <c r="A33" s="43">
        <v>10</v>
      </c>
      <c r="B33" s="41">
        <v>2016</v>
      </c>
      <c r="C33" s="84" t="s">
        <v>89</v>
      </c>
      <c r="D33" s="2"/>
      <c r="E33" s="81" t="s">
        <v>126</v>
      </c>
      <c r="F33" s="2"/>
      <c r="G33" s="2"/>
      <c r="H33" s="22">
        <v>300</v>
      </c>
    </row>
    <row r="34" spans="1:8" x14ac:dyDescent="0.2">
      <c r="A34" s="43">
        <v>11</v>
      </c>
      <c r="B34" s="41">
        <v>2016</v>
      </c>
      <c r="C34" s="84" t="s">
        <v>89</v>
      </c>
      <c r="D34" s="2"/>
      <c r="E34" s="81" t="s">
        <v>126</v>
      </c>
      <c r="F34" s="2"/>
      <c r="G34" s="2"/>
      <c r="H34" s="22">
        <v>300</v>
      </c>
    </row>
    <row r="35" spans="1:8" x14ac:dyDescent="0.2">
      <c r="A35" s="43">
        <v>12</v>
      </c>
      <c r="B35" s="41">
        <v>2016</v>
      </c>
      <c r="C35" s="2" t="s">
        <v>127</v>
      </c>
      <c r="D35" s="2" t="s">
        <v>90</v>
      </c>
      <c r="E35" s="81" t="s">
        <v>128</v>
      </c>
      <c r="F35" s="2"/>
      <c r="G35" s="2"/>
      <c r="H35" s="22">
        <v>7823</v>
      </c>
    </row>
    <row r="36" spans="1:8" x14ac:dyDescent="0.2">
      <c r="A36" s="43">
        <v>13</v>
      </c>
      <c r="B36" s="41">
        <v>2016</v>
      </c>
      <c r="C36" s="2" t="s">
        <v>127</v>
      </c>
      <c r="D36" s="2" t="s">
        <v>90</v>
      </c>
      <c r="E36" s="81" t="s">
        <v>129</v>
      </c>
      <c r="F36" s="2"/>
      <c r="G36" s="2"/>
      <c r="H36" s="22">
        <v>2634</v>
      </c>
    </row>
    <row r="37" spans="1:8" x14ac:dyDescent="0.2">
      <c r="A37" s="43">
        <v>14</v>
      </c>
      <c r="B37" s="41">
        <v>2016</v>
      </c>
      <c r="C37" s="2" t="s">
        <v>127</v>
      </c>
      <c r="D37" s="2" t="s">
        <v>130</v>
      </c>
      <c r="E37" s="81" t="s">
        <v>131</v>
      </c>
      <c r="F37" s="2"/>
      <c r="G37" s="2"/>
      <c r="H37" s="22">
        <v>810</v>
      </c>
    </row>
    <row r="38" spans="1:8" x14ac:dyDescent="0.2">
      <c r="A38" s="43">
        <v>15</v>
      </c>
      <c r="B38" s="41">
        <v>2016</v>
      </c>
      <c r="C38" s="2" t="s">
        <v>127</v>
      </c>
      <c r="D38" s="2" t="s">
        <v>132</v>
      </c>
      <c r="E38" s="81" t="s">
        <v>133</v>
      </c>
      <c r="F38" s="2"/>
      <c r="G38" s="2"/>
      <c r="H38" s="22">
        <v>1213</v>
      </c>
    </row>
    <row r="39" spans="1:8" x14ac:dyDescent="0.2">
      <c r="A39" s="43">
        <v>16</v>
      </c>
      <c r="B39" s="41">
        <v>2016</v>
      </c>
      <c r="C39" s="2" t="s">
        <v>127</v>
      </c>
      <c r="D39" s="2" t="s">
        <v>132</v>
      </c>
      <c r="E39" s="81" t="s">
        <v>134</v>
      </c>
      <c r="F39" s="2"/>
      <c r="G39" s="2"/>
      <c r="H39" s="22">
        <v>1213</v>
      </c>
    </row>
    <row r="40" spans="1:8" hidden="1" x14ac:dyDescent="0.2">
      <c r="A40" s="2"/>
      <c r="B40" s="83"/>
      <c r="C40" s="2"/>
      <c r="D40" s="2"/>
      <c r="E40" s="81"/>
      <c r="F40" s="2"/>
      <c r="G40" s="2"/>
      <c r="H40" s="2"/>
    </row>
    <row r="41" spans="1:8" hidden="1" x14ac:dyDescent="0.2">
      <c r="A41" s="2"/>
      <c r="B41" s="83"/>
      <c r="C41" s="2"/>
      <c r="D41" s="2"/>
      <c r="E41" s="81"/>
      <c r="F41" s="2"/>
      <c r="G41" s="2"/>
      <c r="H41" s="2"/>
    </row>
    <row r="42" spans="1:8" hidden="1" x14ac:dyDescent="0.2">
      <c r="A42" s="2"/>
      <c r="B42" s="83"/>
      <c r="C42" s="2"/>
      <c r="D42" s="2"/>
      <c r="E42" s="81"/>
      <c r="F42" s="2"/>
      <c r="G42" s="2"/>
      <c r="H42" s="2"/>
    </row>
    <row r="43" spans="1:8" hidden="1" x14ac:dyDescent="0.2">
      <c r="A43" s="2"/>
      <c r="B43" s="83"/>
      <c r="C43" s="2"/>
      <c r="D43" s="2"/>
      <c r="E43" s="81"/>
      <c r="F43" s="2"/>
      <c r="G43" s="2"/>
      <c r="H43" s="2"/>
    </row>
    <row r="44" spans="1:8" ht="13.5" thickBot="1" x14ac:dyDescent="0.25">
      <c r="A44" s="104" t="s">
        <v>23</v>
      </c>
      <c r="B44" s="105"/>
      <c r="C44" s="105"/>
      <c r="D44" s="105"/>
      <c r="E44" s="105"/>
      <c r="F44" s="105"/>
      <c r="G44" s="106"/>
      <c r="H44" s="73">
        <f>'[1]июль 16'!$AO$23+'[1]июль 16'!$AQ$23-[1]декабрь!$AJ$23-[1]декабрь!$AL$23</f>
        <v>4245.7507500000011</v>
      </c>
    </row>
    <row r="45" spans="1:8" ht="15.75" thickBot="1" x14ac:dyDescent="0.3">
      <c r="A45" s="107" t="s">
        <v>24</v>
      </c>
      <c r="B45" s="108"/>
      <c r="C45" s="108"/>
      <c r="D45" s="108"/>
      <c r="E45" s="108"/>
      <c r="F45" s="108"/>
      <c r="G45" s="109"/>
      <c r="H45" s="74">
        <f>SUM(H4:H44)</f>
        <v>102441.03075000001</v>
      </c>
    </row>
    <row r="51" spans="1:5" x14ac:dyDescent="0.2">
      <c r="A51" s="75" t="s">
        <v>163</v>
      </c>
      <c r="B51" s="75"/>
      <c r="C51" s="75"/>
      <c r="D51" s="75"/>
      <c r="E51" s="75"/>
    </row>
  </sheetData>
  <mergeCells count="13">
    <mergeCell ref="A44:G44"/>
    <mergeCell ref="A45:G45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workbookViewId="0">
      <selection activeCell="A23" sqref="A23"/>
    </sheetView>
  </sheetViews>
  <sheetFormatPr defaultRowHeight="12.75" x14ac:dyDescent="0.2"/>
  <cols>
    <col min="1" max="1" width="37" customWidth="1"/>
    <col min="2" max="2" width="18.85546875" customWidth="1"/>
    <col min="3" max="3" width="19" customWidth="1"/>
    <col min="4" max="4" width="17.5703125" customWidth="1"/>
    <col min="5" max="5" width="13" customWidth="1"/>
  </cols>
  <sheetData>
    <row r="2" spans="1:5" ht="100.5" customHeight="1" x14ac:dyDescent="0.35">
      <c r="A2" s="87" t="s">
        <v>144</v>
      </c>
      <c r="B2" s="87"/>
      <c r="C2" s="87"/>
      <c r="D2" s="87"/>
      <c r="E2" s="87"/>
    </row>
    <row r="3" spans="1:5" ht="23.25" x14ac:dyDescent="0.35">
      <c r="A3" s="82"/>
      <c r="B3" s="82"/>
      <c r="C3" s="82"/>
      <c r="D3" s="82"/>
    </row>
    <row r="4" spans="1:5" ht="13.5" thickBot="1" x14ac:dyDescent="0.25"/>
    <row r="5" spans="1:5" ht="60" customHeight="1" x14ac:dyDescent="0.25">
      <c r="A5" s="77"/>
      <c r="B5" s="31" t="s">
        <v>57</v>
      </c>
      <c r="C5" s="31" t="s">
        <v>58</v>
      </c>
      <c r="D5" s="89" t="s">
        <v>59</v>
      </c>
      <c r="E5" s="90"/>
    </row>
    <row r="6" spans="1:5" ht="15.75" x14ac:dyDescent="0.25">
      <c r="A6" s="91" t="s">
        <v>138</v>
      </c>
      <c r="B6" s="92"/>
      <c r="C6" s="78">
        <v>186847.96</v>
      </c>
      <c r="D6" s="93"/>
      <c r="E6" s="94"/>
    </row>
    <row r="7" spans="1:5" x14ac:dyDescent="0.2">
      <c r="A7" s="12" t="s">
        <v>139</v>
      </c>
      <c r="B7" s="79">
        <f>'[1]декабрь ТР 16'!$E$22</f>
        <v>105535.04999999999</v>
      </c>
      <c r="C7" s="5">
        <f>'[1]декабрь ТР 16'!$K$22-2875.27</f>
        <v>92112.889999999985</v>
      </c>
      <c r="D7" s="96">
        <f>'расход  ТР '!H52</f>
        <v>501751.75949999999</v>
      </c>
      <c r="E7" s="97"/>
    </row>
    <row r="8" spans="1:5" ht="13.5" thickBot="1" x14ac:dyDescent="0.25">
      <c r="A8" s="12" t="s">
        <v>140</v>
      </c>
      <c r="B8" s="79">
        <f>'[1]декабрь ТР 16'!$I$22</f>
        <v>3838.46</v>
      </c>
      <c r="C8" s="5">
        <f>'[1]декабрь ТР 16'!$M$22</f>
        <v>4804.41</v>
      </c>
      <c r="D8" s="98"/>
      <c r="E8" s="99"/>
    </row>
    <row r="9" spans="1:5" ht="15.75" thickBot="1" x14ac:dyDescent="0.3">
      <c r="A9" s="27" t="s">
        <v>63</v>
      </c>
      <c r="B9" s="28">
        <f>SUM(B7:B8)</f>
        <v>109373.51</v>
      </c>
      <c r="C9" s="28">
        <f>SUM(C6:C8)</f>
        <v>283765.25999999995</v>
      </c>
      <c r="D9" s="102">
        <f>SUM(D7:D8)</f>
        <v>501751.75949999999</v>
      </c>
      <c r="E9" s="103"/>
    </row>
    <row r="10" spans="1:5" ht="15.75" hidden="1" x14ac:dyDescent="0.25">
      <c r="A10" s="95" t="s">
        <v>124</v>
      </c>
      <c r="B10" s="95"/>
      <c r="C10" s="95"/>
      <c r="D10" s="95"/>
      <c r="E10" s="30">
        <f>C9-D9</f>
        <v>-217986.49950000003</v>
      </c>
    </row>
    <row r="11" spans="1:5" ht="15.75" customHeight="1" x14ac:dyDescent="0.2"/>
    <row r="12" spans="1:5" ht="15.75" hidden="1" x14ac:dyDescent="0.25">
      <c r="A12" s="95" t="s">
        <v>87</v>
      </c>
      <c r="B12" s="95"/>
      <c r="C12" s="95"/>
      <c r="D12" s="95"/>
      <c r="E12" s="30"/>
    </row>
    <row r="13" spans="1:5" ht="15" hidden="1" x14ac:dyDescent="0.25">
      <c r="A13" s="61"/>
      <c r="B13" s="61"/>
      <c r="C13" s="61"/>
      <c r="D13" s="62"/>
      <c r="E13" s="62"/>
    </row>
    <row r="14" spans="1:5" ht="15.75" hidden="1" customHeight="1" thickBot="1" x14ac:dyDescent="0.25">
      <c r="A14" s="64" t="s">
        <v>78</v>
      </c>
      <c r="B14" s="19">
        <v>16136.31</v>
      </c>
      <c r="C14" s="19">
        <v>17642.09</v>
      </c>
      <c r="D14" s="65">
        <v>0</v>
      </c>
      <c r="E14" s="66">
        <f>C14-D14</f>
        <v>17642.09</v>
      </c>
    </row>
    <row r="15" spans="1:5" hidden="1" x14ac:dyDescent="0.2">
      <c r="E15" s="35"/>
    </row>
    <row r="16" spans="1:5" ht="15.75" hidden="1" customHeight="1" x14ac:dyDescent="0.25">
      <c r="A16" s="95" t="s">
        <v>105</v>
      </c>
      <c r="B16" s="95"/>
      <c r="C16" s="95"/>
      <c r="D16" s="95"/>
      <c r="E16" s="30">
        <f>E12+C14-D14</f>
        <v>17642.09</v>
      </c>
    </row>
    <row r="17" spans="1:5" ht="15" x14ac:dyDescent="0.25">
      <c r="A17" s="85" t="s">
        <v>164</v>
      </c>
      <c r="B17" s="85"/>
      <c r="C17" s="85"/>
      <c r="D17" s="85"/>
      <c r="E17" s="86">
        <f>C9-D9</f>
        <v>-217986.49950000003</v>
      </c>
    </row>
    <row r="18" spans="1:5" ht="15.75" hidden="1" customHeight="1" x14ac:dyDescent="0.25">
      <c r="A18" s="85" t="s">
        <v>136</v>
      </c>
      <c r="B18" s="85"/>
      <c r="C18" s="85"/>
      <c r="D18" s="85"/>
      <c r="E18" s="86">
        <v>214544</v>
      </c>
    </row>
    <row r="20" spans="1:5" x14ac:dyDescent="0.2">
      <c r="A20" s="76" t="s">
        <v>165</v>
      </c>
      <c r="B20" s="76"/>
      <c r="C20" s="76"/>
      <c r="D20" s="80"/>
      <c r="E20" s="76">
        <v>2928.96</v>
      </c>
    </row>
    <row r="22" spans="1:5" x14ac:dyDescent="0.2">
      <c r="A22" s="75" t="s">
        <v>163</v>
      </c>
      <c r="B22" s="75"/>
      <c r="C22" s="75"/>
      <c r="D22" s="75"/>
    </row>
  </sheetData>
  <mergeCells count="9">
    <mergeCell ref="D9:E9"/>
    <mergeCell ref="A10:D10"/>
    <mergeCell ref="A12:D12"/>
    <mergeCell ref="A16:D16"/>
    <mergeCell ref="A2:E2"/>
    <mergeCell ref="D5:E5"/>
    <mergeCell ref="A6:B6"/>
    <mergeCell ref="D6:E6"/>
    <mergeCell ref="D7:E8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workbookViewId="0">
      <selection sqref="A1:H1"/>
    </sheetView>
  </sheetViews>
  <sheetFormatPr defaultRowHeight="12.75" x14ac:dyDescent="0.2"/>
  <cols>
    <col min="1" max="1" width="4.5703125" customWidth="1"/>
    <col min="4" max="4" width="27.28515625" customWidth="1"/>
    <col min="5" max="5" width="37.7109375" customWidth="1"/>
    <col min="6" max="6" width="0" hidden="1" customWidth="1"/>
    <col min="7" max="7" width="27.28515625" customWidth="1"/>
    <col min="8" max="8" width="11.28515625" customWidth="1"/>
  </cols>
  <sheetData>
    <row r="1" spans="1:8" ht="93.75" customHeight="1" thickBot="1" x14ac:dyDescent="0.4">
      <c r="A1" s="110" t="s">
        <v>166</v>
      </c>
      <c r="B1" s="110"/>
      <c r="C1" s="110"/>
      <c r="D1" s="110"/>
      <c r="E1" s="110"/>
      <c r="F1" s="110"/>
      <c r="G1" s="110"/>
      <c r="H1" s="110"/>
    </row>
    <row r="2" spans="1:8" ht="16.5" customHeight="1" x14ac:dyDescent="0.2">
      <c r="A2" s="111" t="s">
        <v>14</v>
      </c>
      <c r="B2" s="113" t="s">
        <v>15</v>
      </c>
      <c r="C2" s="113" t="s">
        <v>16</v>
      </c>
      <c r="D2" s="113" t="s">
        <v>17</v>
      </c>
      <c r="E2" s="113" t="s">
        <v>18</v>
      </c>
      <c r="F2" s="113" t="s">
        <v>19</v>
      </c>
      <c r="G2" s="113" t="s">
        <v>20</v>
      </c>
      <c r="H2" s="115" t="s">
        <v>21</v>
      </c>
    </row>
    <row r="3" spans="1:8" ht="29.25" customHeight="1" thickBot="1" x14ac:dyDescent="0.25">
      <c r="A3" s="112"/>
      <c r="B3" s="114"/>
      <c r="C3" s="114"/>
      <c r="D3" s="114"/>
      <c r="E3" s="114"/>
      <c r="F3" s="114"/>
      <c r="G3" s="114"/>
      <c r="H3" s="116"/>
    </row>
    <row r="4" spans="1:8" x14ac:dyDescent="0.2">
      <c r="A4" s="40">
        <v>1</v>
      </c>
      <c r="B4" s="41">
        <v>2016</v>
      </c>
      <c r="C4" s="42" t="s">
        <v>141</v>
      </c>
      <c r="D4" s="43" t="s">
        <v>142</v>
      </c>
      <c r="E4" s="44" t="s">
        <v>143</v>
      </c>
      <c r="F4" s="2"/>
      <c r="G4" s="45"/>
      <c r="H4" s="46">
        <v>612</v>
      </c>
    </row>
    <row r="5" spans="1:8" hidden="1" x14ac:dyDescent="0.2">
      <c r="A5" s="40"/>
      <c r="B5" s="41"/>
      <c r="C5" s="42"/>
      <c r="D5" s="43"/>
      <c r="E5" s="44"/>
      <c r="F5" s="2"/>
      <c r="G5" s="45"/>
      <c r="H5" s="46"/>
    </row>
    <row r="6" spans="1:8" hidden="1" x14ac:dyDescent="0.2">
      <c r="A6" s="40"/>
      <c r="B6" s="41"/>
      <c r="C6" s="42"/>
      <c r="D6" s="43"/>
      <c r="E6" s="44"/>
      <c r="F6" s="2"/>
      <c r="G6" s="45"/>
      <c r="H6" s="46"/>
    </row>
    <row r="7" spans="1:8" hidden="1" x14ac:dyDescent="0.2">
      <c r="A7" s="40"/>
      <c r="B7" s="41"/>
      <c r="C7" s="42"/>
      <c r="D7" s="43"/>
      <c r="E7" s="44"/>
      <c r="F7" s="2"/>
      <c r="G7" s="45"/>
      <c r="H7" s="46"/>
    </row>
    <row r="8" spans="1:8" hidden="1" x14ac:dyDescent="0.2">
      <c r="A8" s="40"/>
      <c r="B8" s="41"/>
      <c r="C8" s="42"/>
      <c r="D8" s="43"/>
      <c r="E8" s="44"/>
      <c r="F8" s="2"/>
      <c r="G8" s="45"/>
      <c r="H8" s="46"/>
    </row>
    <row r="9" spans="1:8" hidden="1" x14ac:dyDescent="0.2">
      <c r="A9" s="40"/>
      <c r="B9" s="41"/>
      <c r="C9" s="42"/>
      <c r="D9" s="43"/>
      <c r="E9" s="44"/>
      <c r="F9" s="2"/>
      <c r="G9" s="45"/>
      <c r="H9" s="46"/>
    </row>
    <row r="10" spans="1:8" hidden="1" x14ac:dyDescent="0.2">
      <c r="A10" s="40"/>
      <c r="B10" s="41"/>
      <c r="C10" s="42"/>
      <c r="D10" s="43"/>
      <c r="E10" s="44"/>
      <c r="F10" s="2"/>
      <c r="G10" s="45"/>
      <c r="H10" s="46"/>
    </row>
    <row r="11" spans="1:8" hidden="1" x14ac:dyDescent="0.2">
      <c r="A11" s="72"/>
      <c r="B11" s="41"/>
      <c r="C11" s="84"/>
      <c r="D11" s="2"/>
      <c r="E11" s="2"/>
      <c r="F11" s="2"/>
      <c r="G11" s="2"/>
      <c r="H11" s="56"/>
    </row>
    <row r="12" spans="1:8" hidden="1" x14ac:dyDescent="0.2">
      <c r="A12" s="72"/>
      <c r="B12" s="41"/>
      <c r="C12" s="84"/>
      <c r="D12" s="2"/>
      <c r="E12" s="2"/>
      <c r="F12" s="2"/>
      <c r="G12" s="2"/>
      <c r="H12" s="56"/>
    </row>
    <row r="13" spans="1:8" hidden="1" x14ac:dyDescent="0.2">
      <c r="A13" s="72"/>
      <c r="B13" s="41"/>
      <c r="C13" s="84"/>
      <c r="D13" s="2"/>
      <c r="E13" s="2"/>
      <c r="F13" s="2"/>
      <c r="G13" s="2"/>
      <c r="H13" s="56"/>
    </row>
    <row r="14" spans="1:8" hidden="1" x14ac:dyDescent="0.2">
      <c r="A14" s="72"/>
      <c r="B14" s="41"/>
      <c r="C14" s="84"/>
      <c r="D14" s="2"/>
      <c r="E14" s="2"/>
      <c r="F14" s="2"/>
      <c r="G14" s="2"/>
      <c r="H14" s="56"/>
    </row>
    <row r="15" spans="1:8" hidden="1" x14ac:dyDescent="0.2">
      <c r="A15" s="2"/>
      <c r="B15" s="41"/>
      <c r="C15" s="84"/>
      <c r="D15" s="2"/>
      <c r="E15" s="2"/>
      <c r="F15" s="2"/>
      <c r="G15" s="2"/>
      <c r="H15" s="22"/>
    </row>
    <row r="16" spans="1:8" hidden="1" x14ac:dyDescent="0.2">
      <c r="A16" s="2"/>
      <c r="B16" s="41"/>
      <c r="C16" s="84"/>
      <c r="D16" s="2"/>
      <c r="E16" s="2"/>
      <c r="F16" s="2"/>
      <c r="G16" s="2"/>
      <c r="H16" s="2"/>
    </row>
    <row r="17" spans="1:8" hidden="1" x14ac:dyDescent="0.2">
      <c r="A17" s="2"/>
      <c r="B17" s="41"/>
      <c r="C17" s="84"/>
      <c r="D17" s="2"/>
      <c r="E17" s="2"/>
      <c r="F17" s="2"/>
      <c r="G17" s="2"/>
      <c r="H17" s="2"/>
    </row>
    <row r="18" spans="1:8" hidden="1" x14ac:dyDescent="0.2">
      <c r="A18" s="2"/>
      <c r="B18" s="41"/>
      <c r="C18" s="84"/>
      <c r="D18" s="2"/>
      <c r="E18" s="2"/>
      <c r="F18" s="2"/>
      <c r="G18" s="2"/>
      <c r="H18" s="2"/>
    </row>
    <row r="19" spans="1:8" hidden="1" x14ac:dyDescent="0.2">
      <c r="A19" s="2"/>
      <c r="B19" s="41"/>
      <c r="C19" s="84"/>
      <c r="D19" s="2"/>
      <c r="E19" s="81"/>
      <c r="F19" s="2"/>
      <c r="G19" s="2"/>
      <c r="H19" s="2"/>
    </row>
    <row r="20" spans="1:8" hidden="1" x14ac:dyDescent="0.2">
      <c r="A20" s="2"/>
      <c r="B20" s="41"/>
      <c r="C20" s="84"/>
      <c r="D20" s="2"/>
      <c r="E20" s="2"/>
      <c r="F20" s="2"/>
      <c r="G20" s="2"/>
      <c r="H20" s="2"/>
    </row>
    <row r="21" spans="1:8" hidden="1" x14ac:dyDescent="0.2">
      <c r="A21" s="2"/>
      <c r="B21" s="41"/>
      <c r="C21" s="84"/>
      <c r="D21" s="2"/>
      <c r="E21" s="2"/>
      <c r="F21" s="2"/>
      <c r="G21" s="2"/>
      <c r="H21" s="2"/>
    </row>
    <row r="22" spans="1:8" hidden="1" x14ac:dyDescent="0.2">
      <c r="A22" s="2"/>
      <c r="B22" s="41"/>
      <c r="C22" s="84"/>
      <c r="D22" s="2"/>
      <c r="E22" s="2"/>
      <c r="F22" s="2"/>
      <c r="G22" s="2"/>
      <c r="H22" s="2"/>
    </row>
    <row r="23" spans="1:8" hidden="1" x14ac:dyDescent="0.2">
      <c r="A23" s="2"/>
      <c r="B23" s="41"/>
      <c r="C23" s="84"/>
      <c r="D23" s="2"/>
      <c r="E23" s="2"/>
      <c r="F23" s="2"/>
      <c r="G23" s="2"/>
      <c r="H23" s="2"/>
    </row>
    <row r="24" spans="1:8" hidden="1" x14ac:dyDescent="0.2">
      <c r="A24" s="2"/>
      <c r="B24" s="41"/>
      <c r="C24" s="84"/>
      <c r="D24" s="2"/>
      <c r="E24" s="2"/>
      <c r="F24" s="2"/>
      <c r="G24" s="2"/>
      <c r="H24" s="2"/>
    </row>
    <row r="25" spans="1:8" hidden="1" x14ac:dyDescent="0.2">
      <c r="A25" s="2"/>
      <c r="B25" s="41"/>
      <c r="C25" s="84"/>
      <c r="D25" s="2"/>
      <c r="E25" s="2"/>
      <c r="F25" s="2"/>
      <c r="G25" s="2"/>
      <c r="H25" s="2"/>
    </row>
    <row r="26" spans="1:8" hidden="1" x14ac:dyDescent="0.2">
      <c r="A26" s="2"/>
      <c r="B26" s="41"/>
      <c r="C26" s="84"/>
      <c r="D26" s="2"/>
      <c r="E26" s="2"/>
      <c r="F26" s="2"/>
      <c r="G26" s="2"/>
      <c r="H26" s="2"/>
    </row>
    <row r="27" spans="1:8" hidden="1" x14ac:dyDescent="0.2">
      <c r="A27" s="2"/>
      <c r="B27" s="41"/>
      <c r="C27" s="84"/>
      <c r="D27" s="2"/>
      <c r="E27" s="2"/>
      <c r="F27" s="2"/>
      <c r="G27" s="2"/>
      <c r="H27" s="2"/>
    </row>
    <row r="28" spans="1:8" hidden="1" x14ac:dyDescent="0.2">
      <c r="A28" s="2"/>
      <c r="B28" s="41"/>
      <c r="C28" s="84"/>
      <c r="D28" s="2"/>
      <c r="E28" s="2"/>
      <c r="F28" s="2"/>
      <c r="G28" s="2"/>
      <c r="H28" s="2"/>
    </row>
    <row r="29" spans="1:8" hidden="1" x14ac:dyDescent="0.2">
      <c r="A29" s="2"/>
      <c r="B29" s="41"/>
      <c r="C29" s="84"/>
      <c r="D29" s="2"/>
      <c r="E29" s="2"/>
      <c r="F29" s="2"/>
      <c r="G29" s="2"/>
      <c r="H29" s="2"/>
    </row>
    <row r="30" spans="1:8" hidden="1" x14ac:dyDescent="0.2">
      <c r="A30" s="2"/>
      <c r="B30" s="41"/>
      <c r="C30" s="84"/>
      <c r="D30" s="2"/>
      <c r="E30" s="81"/>
      <c r="F30" s="2"/>
      <c r="G30" s="2"/>
      <c r="H30" s="2"/>
    </row>
    <row r="31" spans="1:8" hidden="1" x14ac:dyDescent="0.2">
      <c r="A31" s="2"/>
      <c r="B31" s="41"/>
      <c r="C31" s="84"/>
      <c r="D31" s="2"/>
      <c r="E31" s="81"/>
      <c r="F31" s="2"/>
      <c r="G31" s="2"/>
      <c r="H31" s="22"/>
    </row>
    <row r="32" spans="1:8" hidden="1" x14ac:dyDescent="0.2">
      <c r="A32" s="2"/>
      <c r="B32" s="41"/>
      <c r="C32" s="84"/>
      <c r="D32" s="2"/>
      <c r="E32" s="81"/>
      <c r="F32" s="2"/>
      <c r="G32" s="2"/>
      <c r="H32" s="22"/>
    </row>
    <row r="33" spans="1:8" hidden="1" x14ac:dyDescent="0.2">
      <c r="A33" s="2"/>
      <c r="B33" s="41"/>
      <c r="C33" s="2"/>
      <c r="D33" s="2"/>
      <c r="E33" s="81"/>
      <c r="F33" s="2"/>
      <c r="G33" s="2"/>
      <c r="H33" s="22"/>
    </row>
    <row r="34" spans="1:8" hidden="1" x14ac:dyDescent="0.2">
      <c r="A34" s="2"/>
      <c r="B34" s="41"/>
      <c r="C34" s="2"/>
      <c r="D34" s="2"/>
      <c r="E34" s="81"/>
      <c r="F34" s="2"/>
      <c r="G34" s="2"/>
      <c r="H34" s="22"/>
    </row>
    <row r="35" spans="1:8" hidden="1" x14ac:dyDescent="0.2">
      <c r="A35" s="2"/>
      <c r="B35" s="41"/>
      <c r="C35" s="2"/>
      <c r="D35" s="2"/>
      <c r="E35" s="81"/>
      <c r="F35" s="2"/>
      <c r="G35" s="2"/>
      <c r="H35" s="22"/>
    </row>
    <row r="36" spans="1:8" hidden="1" x14ac:dyDescent="0.2">
      <c r="A36" s="2"/>
      <c r="B36" s="41"/>
      <c r="C36" s="2"/>
      <c r="D36" s="2"/>
      <c r="E36" s="81"/>
      <c r="F36" s="2"/>
      <c r="G36" s="2"/>
      <c r="H36" s="22"/>
    </row>
    <row r="37" spans="1:8" hidden="1" x14ac:dyDescent="0.2">
      <c r="A37" s="2"/>
      <c r="B37" s="41"/>
      <c r="C37" s="2"/>
      <c r="D37" s="2"/>
      <c r="E37" s="81"/>
      <c r="F37" s="2"/>
      <c r="G37" s="2"/>
      <c r="H37" s="22"/>
    </row>
    <row r="38" spans="1:8" hidden="1" x14ac:dyDescent="0.2">
      <c r="A38" s="2"/>
      <c r="B38" s="83"/>
      <c r="C38" s="2"/>
      <c r="D38" s="2"/>
      <c r="E38" s="81"/>
      <c r="F38" s="2"/>
      <c r="G38" s="2"/>
      <c r="H38" s="2"/>
    </row>
    <row r="39" spans="1:8" hidden="1" x14ac:dyDescent="0.2">
      <c r="A39" s="2"/>
      <c r="B39" s="83"/>
      <c r="C39" s="2"/>
      <c r="D39" s="2"/>
      <c r="E39" s="81"/>
      <c r="F39" s="2"/>
      <c r="G39" s="2"/>
      <c r="H39" s="2"/>
    </row>
    <row r="40" spans="1:8" hidden="1" x14ac:dyDescent="0.2">
      <c r="A40" s="2"/>
      <c r="B40" s="83"/>
      <c r="C40" s="2"/>
      <c r="D40" s="2"/>
      <c r="E40" s="81"/>
      <c r="F40" s="2"/>
      <c r="G40" s="2"/>
      <c r="H40" s="2"/>
    </row>
    <row r="41" spans="1:8" hidden="1" x14ac:dyDescent="0.2">
      <c r="A41" s="2"/>
      <c r="B41" s="83"/>
      <c r="C41" s="2"/>
      <c r="D41" s="2"/>
      <c r="E41" s="81"/>
      <c r="F41" s="2"/>
      <c r="G41" s="2"/>
      <c r="H41" s="2"/>
    </row>
    <row r="42" spans="1:8" x14ac:dyDescent="0.2">
      <c r="A42" s="2">
        <v>2</v>
      </c>
      <c r="B42" s="41">
        <v>2016</v>
      </c>
      <c r="C42" s="2" t="s">
        <v>145</v>
      </c>
      <c r="D42" s="2" t="s">
        <v>146</v>
      </c>
      <c r="E42" s="81" t="s">
        <v>147</v>
      </c>
      <c r="F42" s="2"/>
      <c r="G42" s="2"/>
      <c r="H42" s="22">
        <v>158642</v>
      </c>
    </row>
    <row r="43" spans="1:8" x14ac:dyDescent="0.2">
      <c r="A43" s="2">
        <v>3</v>
      </c>
      <c r="B43" s="41">
        <v>2016</v>
      </c>
      <c r="C43" s="2" t="s">
        <v>145</v>
      </c>
      <c r="D43" s="2" t="s">
        <v>148</v>
      </c>
      <c r="E43" s="81" t="s">
        <v>149</v>
      </c>
      <c r="F43" s="2"/>
      <c r="G43" s="2"/>
      <c r="H43" s="22">
        <v>209415</v>
      </c>
    </row>
    <row r="44" spans="1:8" x14ac:dyDescent="0.2">
      <c r="A44" s="2">
        <v>4</v>
      </c>
      <c r="B44" s="41">
        <v>2016</v>
      </c>
      <c r="C44" s="2" t="s">
        <v>145</v>
      </c>
      <c r="D44" s="2" t="s">
        <v>150</v>
      </c>
      <c r="E44" s="81" t="s">
        <v>143</v>
      </c>
      <c r="F44" s="2"/>
      <c r="G44" s="2"/>
      <c r="H44" s="22">
        <v>4233</v>
      </c>
    </row>
    <row r="45" spans="1:8" x14ac:dyDescent="0.2">
      <c r="A45" s="2">
        <v>5</v>
      </c>
      <c r="B45" s="41">
        <v>2016</v>
      </c>
      <c r="C45" s="2" t="s">
        <v>151</v>
      </c>
      <c r="D45" s="2" t="s">
        <v>152</v>
      </c>
      <c r="E45" s="81" t="s">
        <v>153</v>
      </c>
      <c r="F45" s="2"/>
      <c r="G45" s="2"/>
      <c r="H45" s="22">
        <v>46863</v>
      </c>
    </row>
    <row r="46" spans="1:8" x14ac:dyDescent="0.2">
      <c r="A46" s="2">
        <v>6</v>
      </c>
      <c r="B46" s="41">
        <v>2016</v>
      </c>
      <c r="C46" s="2" t="s">
        <v>151</v>
      </c>
      <c r="D46" s="2" t="s">
        <v>154</v>
      </c>
      <c r="E46" s="81" t="s">
        <v>155</v>
      </c>
      <c r="F46" s="2"/>
      <c r="G46" s="2"/>
      <c r="H46" s="22">
        <v>44758</v>
      </c>
    </row>
    <row r="47" spans="1:8" x14ac:dyDescent="0.2">
      <c r="A47" s="2">
        <v>7</v>
      </c>
      <c r="B47" s="41">
        <v>2016</v>
      </c>
      <c r="C47" s="2" t="s">
        <v>151</v>
      </c>
      <c r="D47" s="2" t="s">
        <v>156</v>
      </c>
      <c r="E47" s="81" t="s">
        <v>157</v>
      </c>
      <c r="F47" s="2"/>
      <c r="G47" s="2"/>
      <c r="H47" s="22">
        <v>712</v>
      </c>
    </row>
    <row r="48" spans="1:8" x14ac:dyDescent="0.2">
      <c r="A48" s="2">
        <v>8</v>
      </c>
      <c r="B48" s="83">
        <v>2016</v>
      </c>
      <c r="C48" s="2" t="s">
        <v>158</v>
      </c>
      <c r="D48" s="2" t="s">
        <v>159</v>
      </c>
      <c r="E48" s="81" t="s">
        <v>160</v>
      </c>
      <c r="F48" s="2"/>
      <c r="G48" s="2"/>
      <c r="H48" s="22">
        <v>517</v>
      </c>
    </row>
    <row r="49" spans="1:8" ht="25.5" x14ac:dyDescent="0.2">
      <c r="A49" s="2">
        <v>9</v>
      </c>
      <c r="B49" s="83">
        <v>2016</v>
      </c>
      <c r="C49" s="2" t="s">
        <v>158</v>
      </c>
      <c r="D49" s="2" t="s">
        <v>161</v>
      </c>
      <c r="E49" s="81" t="s">
        <v>162</v>
      </c>
      <c r="F49" s="2"/>
      <c r="G49" s="2"/>
      <c r="H49" s="22">
        <v>34546</v>
      </c>
    </row>
    <row r="50" spans="1:8" x14ac:dyDescent="0.2">
      <c r="A50" s="2"/>
      <c r="B50" s="83"/>
      <c r="C50" s="2"/>
      <c r="D50" s="2"/>
      <c r="E50" s="81"/>
      <c r="F50" s="2"/>
      <c r="G50" s="2"/>
      <c r="H50" s="22"/>
    </row>
    <row r="51" spans="1:8" ht="13.5" thickBot="1" x14ac:dyDescent="0.25">
      <c r="A51" s="104" t="s">
        <v>23</v>
      </c>
      <c r="B51" s="105"/>
      <c r="C51" s="105"/>
      <c r="D51" s="105"/>
      <c r="E51" s="105"/>
      <c r="F51" s="105"/>
      <c r="G51" s="106"/>
      <c r="H51" s="73">
        <f>'[1]декабрь ТР 16'!$AC$22</f>
        <v>1453.7594999999999</v>
      </c>
    </row>
    <row r="52" spans="1:8" ht="15.75" thickBot="1" x14ac:dyDescent="0.3">
      <c r="A52" s="107" t="s">
        <v>24</v>
      </c>
      <c r="B52" s="108"/>
      <c r="C52" s="108"/>
      <c r="D52" s="108"/>
      <c r="E52" s="108"/>
      <c r="F52" s="108"/>
      <c r="G52" s="109"/>
      <c r="H52" s="74">
        <f>SUM(H4:H51)</f>
        <v>501751.75949999999</v>
      </c>
    </row>
    <row r="58" spans="1:8" x14ac:dyDescent="0.2">
      <c r="A58" s="75" t="s">
        <v>163</v>
      </c>
      <c r="B58" s="75"/>
      <c r="C58" s="75"/>
      <c r="D58" s="75"/>
      <c r="E58" s="75"/>
    </row>
  </sheetData>
  <mergeCells count="11">
    <mergeCell ref="A51:G51"/>
    <mergeCell ref="A52:G52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20" t="s">
        <v>100</v>
      </c>
      <c r="B3" s="120"/>
      <c r="C3" s="120"/>
      <c r="D3" s="120"/>
      <c r="E3" s="120"/>
      <c r="F3" s="120"/>
      <c r="G3" s="120"/>
    </row>
    <row r="5" spans="1:7" ht="15.75" x14ac:dyDescent="0.25">
      <c r="A5" s="95" t="s">
        <v>87</v>
      </c>
      <c r="B5" s="95"/>
      <c r="C5" s="95"/>
      <c r="D5" s="95"/>
      <c r="E5" s="95"/>
      <c r="F5" s="95"/>
      <c r="G5" s="24">
        <v>65766.649999999994</v>
      </c>
    </row>
    <row r="6" spans="1:7" ht="13.5" thickBot="1" x14ac:dyDescent="0.25"/>
    <row r="7" spans="1:7" ht="63.75" thickBot="1" x14ac:dyDescent="0.3">
      <c r="A7" s="25"/>
      <c r="B7" s="26" t="s">
        <v>57</v>
      </c>
      <c r="C7" s="26" t="s">
        <v>58</v>
      </c>
      <c r="D7" s="31" t="s">
        <v>59</v>
      </c>
      <c r="E7" s="26" t="s">
        <v>60</v>
      </c>
      <c r="F7" s="26" t="s">
        <v>61</v>
      </c>
      <c r="G7" s="32" t="s">
        <v>62</v>
      </c>
    </row>
    <row r="8" spans="1:7" ht="15" customHeight="1" x14ac:dyDescent="0.2">
      <c r="A8" s="4" t="s">
        <v>64</v>
      </c>
      <c r="B8" s="5">
        <f>'выборка 15'!AM15</f>
        <v>62715.71</v>
      </c>
      <c r="C8" s="5">
        <f>'выборка 15'!AP15</f>
        <v>22293.53</v>
      </c>
      <c r="D8" s="33">
        <f>'расход по дому ТО'!I17</f>
        <v>13227.524950000001</v>
      </c>
      <c r="E8" s="5">
        <v>1396.33</v>
      </c>
      <c r="F8" s="5">
        <v>0</v>
      </c>
      <c r="G8" s="122">
        <f>C14-D14</f>
        <v>-8133.7509500000051</v>
      </c>
    </row>
    <row r="9" spans="1:7" ht="33" customHeight="1" x14ac:dyDescent="0.2">
      <c r="A9" s="3" t="s">
        <v>65</v>
      </c>
      <c r="B9" s="2">
        <v>0</v>
      </c>
      <c r="C9" s="2">
        <v>0</v>
      </c>
      <c r="D9" s="33">
        <f>('выборка 15'!B3*1.74)*2</f>
        <v>15834.696</v>
      </c>
      <c r="E9" s="2">
        <v>0</v>
      </c>
      <c r="F9" s="2">
        <v>0</v>
      </c>
      <c r="G9" s="123"/>
    </row>
    <row r="10" spans="1:7" ht="31.5" customHeight="1" x14ac:dyDescent="0.2">
      <c r="A10" s="3" t="s">
        <v>66</v>
      </c>
      <c r="B10" s="2"/>
      <c r="C10" s="2"/>
      <c r="D10" s="33">
        <f>('выборка 15'!B3*0.15)*2</f>
        <v>1365.06</v>
      </c>
      <c r="E10" s="2">
        <v>0</v>
      </c>
      <c r="F10" s="2">
        <v>0</v>
      </c>
      <c r="G10" s="123"/>
    </row>
    <row r="11" spans="1:7" ht="15" customHeight="1" x14ac:dyDescent="0.2">
      <c r="A11" s="4" t="s">
        <v>67</v>
      </c>
      <c r="B11" s="2">
        <v>0</v>
      </c>
      <c r="C11" s="2">
        <v>0</v>
      </c>
      <c r="D11" s="33"/>
      <c r="E11" s="2">
        <v>0</v>
      </c>
      <c r="F11" s="2">
        <v>0</v>
      </c>
      <c r="G11" s="123"/>
    </row>
    <row r="12" spans="1:7" ht="26.25" customHeight="1" x14ac:dyDescent="0.2">
      <c r="A12" s="3" t="s">
        <v>68</v>
      </c>
      <c r="B12" s="2">
        <v>0</v>
      </c>
      <c r="C12" s="2">
        <v>0</v>
      </c>
      <c r="D12" s="33"/>
      <c r="E12" s="2">
        <v>0</v>
      </c>
      <c r="F12" s="2">
        <v>0</v>
      </c>
      <c r="G12" s="123"/>
    </row>
    <row r="13" spans="1:7" ht="34.5" customHeight="1" thickBot="1" x14ac:dyDescent="0.25">
      <c r="A13" s="34" t="s">
        <v>69</v>
      </c>
      <c r="B13" s="8">
        <v>0</v>
      </c>
      <c r="C13" s="8">
        <v>0</v>
      </c>
      <c r="D13" s="63"/>
      <c r="E13" s="8">
        <v>0</v>
      </c>
      <c r="F13" s="8">
        <v>0</v>
      </c>
      <c r="G13" s="123"/>
    </row>
    <row r="14" spans="1:7" ht="15" customHeight="1" thickBot="1" x14ac:dyDescent="0.3">
      <c r="A14" s="27" t="s">
        <v>77</v>
      </c>
      <c r="B14" s="28">
        <f t="shared" ref="B14:G14" si="0">SUM(B8:B13)</f>
        <v>62715.71</v>
      </c>
      <c r="C14" s="28">
        <f t="shared" si="0"/>
        <v>22293.53</v>
      </c>
      <c r="D14" s="29">
        <f t="shared" si="0"/>
        <v>30427.280950000004</v>
      </c>
      <c r="E14" s="28">
        <f t="shared" si="0"/>
        <v>1396.33</v>
      </c>
      <c r="F14" s="28">
        <f t="shared" si="0"/>
        <v>0</v>
      </c>
      <c r="G14" s="52">
        <f t="shared" si="0"/>
        <v>-8133.7509500000051</v>
      </c>
    </row>
    <row r="15" spans="1:7" ht="15" customHeight="1" x14ac:dyDescent="0.25">
      <c r="A15" s="61"/>
      <c r="B15" s="61"/>
      <c r="C15" s="61"/>
      <c r="D15" s="62"/>
      <c r="E15" s="61"/>
      <c r="F15" s="61"/>
      <c r="G15" s="62"/>
    </row>
    <row r="16" spans="1:7" ht="15.75" x14ac:dyDescent="0.25">
      <c r="A16" s="95" t="s">
        <v>101</v>
      </c>
      <c r="B16" s="95"/>
      <c r="C16" s="95"/>
      <c r="D16" s="95"/>
      <c r="E16" s="95"/>
      <c r="F16" s="95"/>
      <c r="G16" s="30">
        <f>G5+C14-D14</f>
        <v>57632.899049999993</v>
      </c>
    </row>
    <row r="17" spans="1:7" ht="15" customHeight="1" x14ac:dyDescent="0.25">
      <c r="A17" s="61"/>
      <c r="B17" s="61"/>
      <c r="C17" s="61"/>
      <c r="D17" s="62"/>
      <c r="E17" s="61"/>
      <c r="F17" s="61"/>
      <c r="G17" s="62"/>
    </row>
    <row r="18" spans="1:7" ht="15" customHeight="1" x14ac:dyDescent="0.25">
      <c r="A18" s="61"/>
      <c r="B18" s="61"/>
      <c r="C18" s="61"/>
      <c r="D18" s="62"/>
      <c r="E18" s="61"/>
      <c r="F18" s="61"/>
      <c r="G18" s="62"/>
    </row>
    <row r="19" spans="1:7" ht="15" customHeight="1" x14ac:dyDescent="0.25">
      <c r="A19" s="61"/>
      <c r="B19" s="61"/>
      <c r="C19" s="61"/>
      <c r="D19" s="62"/>
      <c r="E19" s="61"/>
      <c r="F19" s="61"/>
      <c r="G19" s="62"/>
    </row>
    <row r="20" spans="1:7" ht="15.75" x14ac:dyDescent="0.25">
      <c r="A20" s="95" t="s">
        <v>87</v>
      </c>
      <c r="B20" s="95"/>
      <c r="C20" s="95"/>
      <c r="D20" s="95"/>
      <c r="E20" s="95"/>
      <c r="F20" s="95"/>
      <c r="G20" s="30">
        <v>25717.79</v>
      </c>
    </row>
    <row r="21" spans="1:7" ht="15" customHeight="1" thickBot="1" x14ac:dyDescent="0.3">
      <c r="A21" s="61"/>
      <c r="B21" s="61"/>
      <c r="C21" s="61"/>
      <c r="D21" s="62"/>
      <c r="E21" s="61"/>
      <c r="F21" s="61"/>
      <c r="G21" s="62"/>
    </row>
    <row r="22" spans="1:7" ht="15" customHeight="1" thickBot="1" x14ac:dyDescent="0.25">
      <c r="A22" s="64" t="s">
        <v>78</v>
      </c>
      <c r="B22" s="19">
        <f>'выборка 15'!Q15</f>
        <v>5357.3099999999995</v>
      </c>
      <c r="C22" s="19">
        <f>'выборка 15'!T15</f>
        <v>2514.2799999999997</v>
      </c>
      <c r="D22" s="65">
        <v>0</v>
      </c>
      <c r="E22" s="19">
        <v>338.64</v>
      </c>
      <c r="F22" s="19">
        <v>0</v>
      </c>
      <c r="G22" s="66">
        <f>C22-D22</f>
        <v>2514.2799999999997</v>
      </c>
    </row>
    <row r="23" spans="1:7" x14ac:dyDescent="0.2">
      <c r="G23" s="35"/>
    </row>
    <row r="24" spans="1:7" ht="15.75" x14ac:dyDescent="0.25">
      <c r="A24" s="95" t="s">
        <v>101</v>
      </c>
      <c r="B24" s="95"/>
      <c r="C24" s="95"/>
      <c r="D24" s="95"/>
      <c r="E24" s="95"/>
      <c r="F24" s="95"/>
      <c r="G24" s="30">
        <f>G20+C22-D22</f>
        <v>28232.07</v>
      </c>
    </row>
    <row r="27" spans="1:7" x14ac:dyDescent="0.2">
      <c r="A27" s="121" t="s">
        <v>98</v>
      </c>
      <c r="B27" s="121"/>
      <c r="C27" s="121"/>
      <c r="D27" s="121"/>
      <c r="E27" s="121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8" max="8" width="9.85546875" bestFit="1" customWidth="1"/>
    <col min="9" max="9" width="13" customWidth="1"/>
  </cols>
  <sheetData>
    <row r="2" spans="1:9" ht="17.25" x14ac:dyDescent="0.3">
      <c r="A2" s="125" t="s">
        <v>70</v>
      </c>
      <c r="B2" s="125"/>
      <c r="C2" s="125"/>
      <c r="D2" s="125"/>
      <c r="E2" s="125"/>
      <c r="F2" s="125"/>
      <c r="G2" s="125"/>
      <c r="H2" s="125"/>
      <c r="I2" s="125"/>
    </row>
    <row r="3" spans="1:9" ht="17.25" x14ac:dyDescent="0.3">
      <c r="A3" s="125" t="s">
        <v>80</v>
      </c>
      <c r="B3" s="125"/>
      <c r="C3" s="125"/>
      <c r="D3" s="125"/>
      <c r="E3" s="125"/>
      <c r="F3" s="125"/>
      <c r="G3" s="125"/>
      <c r="H3" s="125"/>
      <c r="I3" s="125"/>
    </row>
    <row r="4" spans="1:9" ht="17.25" x14ac:dyDescent="0.3">
      <c r="A4" s="125" t="s">
        <v>99</v>
      </c>
      <c r="B4" s="125"/>
      <c r="C4" s="125"/>
      <c r="D4" s="125"/>
      <c r="E4" s="125"/>
      <c r="F4" s="125"/>
      <c r="G4" s="125"/>
      <c r="H4" s="125"/>
      <c r="I4" s="125"/>
    </row>
    <row r="5" spans="1:9" ht="13.5" thickBot="1" x14ac:dyDescent="0.25"/>
    <row r="6" spans="1:9" ht="45.75" thickBot="1" x14ac:dyDescent="0.25">
      <c r="A6" s="36" t="s">
        <v>14</v>
      </c>
      <c r="B6" s="37" t="s">
        <v>15</v>
      </c>
      <c r="C6" s="38" t="s">
        <v>16</v>
      </c>
      <c r="D6" s="38" t="s">
        <v>71</v>
      </c>
      <c r="E6" s="38" t="s">
        <v>18</v>
      </c>
      <c r="F6" s="39" t="s">
        <v>88</v>
      </c>
      <c r="G6" s="39" t="s">
        <v>72</v>
      </c>
      <c r="H6" s="39" t="s">
        <v>22</v>
      </c>
      <c r="I6" s="7" t="s">
        <v>73</v>
      </c>
    </row>
    <row r="7" spans="1:9" x14ac:dyDescent="0.2">
      <c r="A7" s="40">
        <v>1</v>
      </c>
      <c r="B7" s="41">
        <v>2015</v>
      </c>
      <c r="C7" s="42" t="s">
        <v>89</v>
      </c>
      <c r="D7" s="43" t="s">
        <v>90</v>
      </c>
      <c r="E7" s="44" t="s">
        <v>91</v>
      </c>
      <c r="F7" s="45" t="s">
        <v>92</v>
      </c>
      <c r="G7" s="45"/>
      <c r="H7" s="45"/>
      <c r="I7" s="46">
        <v>5370.04</v>
      </c>
    </row>
    <row r="8" spans="1:9" ht="25.5" x14ac:dyDescent="0.2">
      <c r="A8" s="40">
        <v>2</v>
      </c>
      <c r="B8" s="41">
        <v>2015</v>
      </c>
      <c r="C8" s="42" t="s">
        <v>89</v>
      </c>
      <c r="D8" s="43" t="s">
        <v>93</v>
      </c>
      <c r="E8" s="44" t="s">
        <v>94</v>
      </c>
      <c r="F8" s="45"/>
      <c r="G8" s="45"/>
      <c r="H8" s="45"/>
      <c r="I8" s="46">
        <v>562.91999999999996</v>
      </c>
    </row>
    <row r="9" spans="1:9" x14ac:dyDescent="0.2">
      <c r="A9" s="40">
        <v>3</v>
      </c>
      <c r="B9" s="41">
        <v>2015</v>
      </c>
      <c r="C9" s="42" t="s">
        <v>89</v>
      </c>
      <c r="D9" s="43"/>
      <c r="E9" s="44" t="s">
        <v>95</v>
      </c>
      <c r="F9" s="45" t="s">
        <v>96</v>
      </c>
      <c r="G9" s="45">
        <v>201</v>
      </c>
      <c r="H9" s="71">
        <v>42185</v>
      </c>
      <c r="I9" s="46">
        <v>4326.21</v>
      </c>
    </row>
    <row r="10" spans="1:9" x14ac:dyDescent="0.2">
      <c r="A10" s="40"/>
      <c r="B10" s="41"/>
      <c r="C10" s="42"/>
      <c r="D10" s="43"/>
      <c r="E10" s="44"/>
      <c r="F10" s="45"/>
      <c r="G10" s="45"/>
      <c r="H10" s="45"/>
      <c r="I10" s="46"/>
    </row>
    <row r="11" spans="1:9" x14ac:dyDescent="0.2">
      <c r="A11" s="40"/>
      <c r="B11" s="41"/>
      <c r="C11" s="42"/>
      <c r="D11" s="43"/>
      <c r="E11" s="44"/>
      <c r="F11" s="45"/>
      <c r="G11" s="45"/>
      <c r="H11" s="45"/>
      <c r="I11" s="46"/>
    </row>
    <row r="12" spans="1:9" x14ac:dyDescent="0.2">
      <c r="A12" s="40"/>
      <c r="B12" s="41"/>
      <c r="C12" s="42"/>
      <c r="D12" s="43"/>
      <c r="E12" s="44"/>
      <c r="F12" s="45"/>
      <c r="G12" s="45"/>
      <c r="H12" s="45"/>
      <c r="I12" s="46"/>
    </row>
    <row r="13" spans="1:9" x14ac:dyDescent="0.2">
      <c r="A13" s="40"/>
      <c r="B13" s="41"/>
      <c r="C13" s="42"/>
      <c r="D13" s="43"/>
      <c r="E13" s="44"/>
      <c r="F13" s="45"/>
      <c r="G13" s="45"/>
      <c r="H13" s="45"/>
      <c r="I13" s="46"/>
    </row>
    <row r="14" spans="1:9" x14ac:dyDescent="0.2">
      <c r="A14" s="40"/>
      <c r="B14" s="41"/>
      <c r="C14" s="42"/>
      <c r="D14" s="43"/>
      <c r="E14" s="44"/>
      <c r="F14" s="45"/>
      <c r="G14" s="45"/>
      <c r="H14" s="45"/>
      <c r="I14" s="46"/>
    </row>
    <row r="15" spans="1:9" x14ac:dyDescent="0.2">
      <c r="A15" s="40"/>
      <c r="B15" s="131" t="s">
        <v>86</v>
      </c>
      <c r="C15" s="132"/>
      <c r="D15" s="132"/>
      <c r="E15" s="132"/>
      <c r="F15" s="132"/>
      <c r="G15" s="132"/>
      <c r="H15" s="133"/>
      <c r="I15" s="46">
        <f>1306.8*2</f>
        <v>2613.6</v>
      </c>
    </row>
    <row r="16" spans="1:9" ht="15.75" thickBot="1" x14ac:dyDescent="0.25">
      <c r="A16" s="47"/>
      <c r="B16" s="126" t="s">
        <v>74</v>
      </c>
      <c r="C16" s="127"/>
      <c r="D16" s="127"/>
      <c r="E16" s="127"/>
      <c r="F16" s="127"/>
      <c r="G16" s="127"/>
      <c r="H16" s="128"/>
      <c r="I16" s="48">
        <f>'выборка 15'!AQ15+'выборка 15'!AR15</f>
        <v>354.75494999999995</v>
      </c>
    </row>
    <row r="17" spans="1:9" ht="15.75" thickBot="1" x14ac:dyDescent="0.3">
      <c r="A17" s="107" t="s">
        <v>75</v>
      </c>
      <c r="B17" s="108"/>
      <c r="C17" s="108"/>
      <c r="D17" s="49"/>
      <c r="E17" s="49"/>
      <c r="F17" s="49"/>
      <c r="G17" s="49"/>
      <c r="H17" s="49"/>
      <c r="I17" s="50">
        <f>SUM(I7:I16)</f>
        <v>13227.524950000001</v>
      </c>
    </row>
    <row r="18" spans="1:9" x14ac:dyDescent="0.2">
      <c r="A18" s="129"/>
      <c r="B18" s="129"/>
      <c r="C18" s="130"/>
      <c r="D18" s="130"/>
      <c r="E18" s="130"/>
      <c r="F18" s="130"/>
      <c r="G18" s="130"/>
      <c r="H18" s="130"/>
      <c r="I18" s="130"/>
    </row>
    <row r="22" spans="1:9" ht="15" x14ac:dyDescent="0.25">
      <c r="A22" s="124" t="s">
        <v>98</v>
      </c>
      <c r="B22" s="124"/>
      <c r="C22" s="124"/>
      <c r="D22" s="124"/>
      <c r="E22" s="124"/>
      <c r="F22" s="124"/>
      <c r="G22" s="124"/>
      <c r="H22" s="124"/>
      <c r="I22" s="124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 ТР 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2017-01-16T11:08:06Z</cp:lastPrinted>
  <dcterms:created xsi:type="dcterms:W3CDTF">2015-02-24T21:57:31Z</dcterms:created>
  <dcterms:modified xsi:type="dcterms:W3CDTF">2017-01-16T11:09:28Z</dcterms:modified>
</cp:coreProperties>
</file>