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2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Р" sheetId="7" r:id="rId5"/>
    <sheet name="расход   ТР 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7" i="7" l="1"/>
  <c r="G38" i="8"/>
  <c r="C8" i="7"/>
  <c r="B8" i="7"/>
  <c r="B7" i="7"/>
  <c r="G39" i="8" l="1"/>
  <c r="B9" i="7"/>
  <c r="C9" i="7"/>
  <c r="D17" i="7"/>
  <c r="D7" i="7" l="1"/>
  <c r="D9" i="7" s="1"/>
  <c r="D18" i="7" l="1"/>
  <c r="D11" i="7"/>
  <c r="G37" i="2"/>
  <c r="D9" i="4"/>
  <c r="D8" i="4"/>
  <c r="C7" i="4"/>
  <c r="B7" i="4"/>
  <c r="B10" i="4"/>
  <c r="C11" i="4" l="1"/>
  <c r="AM9" i="3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D19" i="4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B11" i="4" l="1"/>
  <c r="C6" i="1" s="1"/>
  <c r="C14" i="5"/>
  <c r="N15" i="3"/>
  <c r="G38" i="2" l="1"/>
  <c r="D7" i="4" s="1"/>
  <c r="D11" i="4" s="1"/>
  <c r="D7" i="1"/>
  <c r="F7" i="1"/>
  <c r="D6" i="1"/>
  <c r="F6" i="1" l="1"/>
  <c r="D13" i="4"/>
</calcChain>
</file>

<file path=xl/sharedStrings.xml><?xml version="1.0" encoding="utf-8"?>
<sst xmlns="http://schemas.openxmlformats.org/spreadsheetml/2006/main" count="218" uniqueCount="149">
  <si>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</si>
  <si>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</si>
  <si>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</si>
  <si>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</si>
  <si>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</si>
  <si>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</si>
  <si>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</si>
  <si>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</si>
  <si>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</si>
  <si>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</si>
  <si>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</si>
  <si>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</si>
  <si>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</si>
  <si>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</si>
  <si>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</si>
  <si>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</si>
  <si>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</si>
  <si>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</si>
  <si>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</si>
  <si>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</si>
  <si>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</si>
  <si>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</si>
  <si>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</si>
  <si>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</si>
  <si>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</si>
  <si>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</si>
  <si>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</si>
  <si>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</si>
  <si>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</si>
  <si>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</si>
  <si>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</si>
  <si>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</si>
  <si>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</si>
  <si>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</si>
  <si>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</si>
  <si>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</si>
  <si>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</si>
  <si>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</si>
  <si>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</si>
  <si>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</si>
  <si>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</si>
  <si>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</si>
  <si>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</si>
  <si>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</si>
  <si>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</si>
  <si>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</si>
  <si>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</si>
  <si>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</si>
  <si>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</si>
  <si>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</si>
  <si>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</si>
  <si>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</si>
  <si>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</si>
  <si>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</si>
  <si>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</si>
  <si>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</si>
  <si>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</si>
  <si>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</si>
  <si>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</si>
  <si>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</si>
  <si>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</si>
  <si>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</si>
  <si>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</si>
  <si>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</si>
  <si>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</si>
  <si>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</si>
  <si>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</si>
  <si>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</si>
  <si>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</si>
  <si>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</si>
  <si>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</si>
  <si>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</si>
  <si>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</si>
  <si>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</si>
  <si>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</si>
  <si>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</si>
  <si>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</si>
  <si>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</si>
  <si>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</si>
  <si>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</si>
  <si>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</si>
  <si>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</si>
  <si>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</si>
  <si>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</si>
  <si>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</si>
  <si>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</si>
  <si>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</si>
  <si>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</si>
  <si>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</si>
  <si>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</si>
  <si>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</si>
  <si>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</si>
  <si>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</si>
  <si>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</si>
  <si>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</si>
  <si>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</si>
  <si>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</si>
  <si>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</si>
  <si>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</si>
  <si>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</si>
  <si>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</si>
  <si>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</si>
  <si>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</si>
  <si>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Содержание и Ремонт жилья</t>
  </si>
  <si>
    <t>Остаток денежных средств дома на 31.12.2015 г</t>
  </si>
  <si>
    <t>переходящее сальдо на 01.01.2016 г</t>
  </si>
  <si>
    <t>Остаток денежных средств дома на 31.05.2016 г</t>
  </si>
  <si>
    <t>корректировка сметы №18 от 30.06.2015 г</t>
  </si>
  <si>
    <t>корректировка сметы №20 от 30.06.2015 г</t>
  </si>
  <si>
    <t>корректировка сметы №19 от 30.06.2015 г</t>
  </si>
  <si>
    <t>корректировка сметы №4 от 30.10.2015 г</t>
  </si>
  <si>
    <t>январь</t>
  </si>
  <si>
    <t>кв.21(сан.узел)</t>
  </si>
  <si>
    <t>устранение засора труб КНС(стояк)</t>
  </si>
  <si>
    <t>кв.13</t>
  </si>
  <si>
    <t>ремонт щита этажного</t>
  </si>
  <si>
    <t>февраль</t>
  </si>
  <si>
    <t>кв.17 подъезд 2</t>
  </si>
  <si>
    <t>частичная смена труб КНС</t>
  </si>
  <si>
    <t>подвал(стояк по кв. 17)</t>
  </si>
  <si>
    <t>устранение засора труб КНС(выпуск и стояк)</t>
  </si>
  <si>
    <t>установка металлопластиковых конструкций</t>
  </si>
  <si>
    <t>подъезд 1-4</t>
  </si>
  <si>
    <t>апрель</t>
  </si>
  <si>
    <t>ремонт трубопровода ЦО</t>
  </si>
  <si>
    <t>май</t>
  </si>
  <si>
    <t>гидравлические испытания системы ЦО</t>
  </si>
  <si>
    <t>ремонт трубопроводов канализации,ГВС</t>
  </si>
  <si>
    <t>подготовительные работы к гидравлическим испытаниям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</si>
  <si>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Москатова, 1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</si>
  <si>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</si>
  <si>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</si>
  <si>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</si>
  <si>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 xml:space="preserve">Информация о выполненных работах по статье "Содержание и Ремонт жилья" по адресу ул. Москатова, 1  за период 01.01.2016 г по 31.07.2016 г </t>
  </si>
  <si>
    <t>август</t>
  </si>
  <si>
    <t>подъезд № 3</t>
  </si>
  <si>
    <t>ремонт подъезда</t>
  </si>
  <si>
    <t>переходящее сальдо на 01.08.2016 г</t>
  </si>
  <si>
    <t>Информация о собранных и израсходованных денежных средствах по статье "Ремонт Жилья" за период с 01.08.2016 г по 31.12.2016 г по адресу ул. Москатова, 1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</si>
  <si>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</si>
  <si>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</si>
  <si>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Генеральный директор ООО У0 "ТаганСервис"____________________________________________</t>
  </si>
  <si>
    <t xml:space="preserve">Информация о выполненных работах по статье "Ремонт жилья" по адресу ул. Москатова, 1  за период 01.08.2016 г по 31.12.2016 г </t>
  </si>
  <si>
    <t>октябрь</t>
  </si>
  <si>
    <t>кв.55</t>
  </si>
  <si>
    <t>смена труб КНС</t>
  </si>
  <si>
    <t>декабрь</t>
  </si>
  <si>
    <t>подвал кв.1-4</t>
  </si>
  <si>
    <t>смена труб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</si>
</sst>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4" fillId="0" borderId="17" xfId="0" applyNumberFormat="1" applyFont="1" applyBorder="1"/>
    <xf numFmtId="0" fontId="0" fillId="0" borderId="1" xfId="0" applyBorder="1" applyAlignment="1">
      <alignment horizontal="left" vertical="top" wrapText="1"/>
    </xf>
    <xf numFmtId="164" fontId="0" fillId="0" borderId="26" xfId="0" applyNumberFormat="1" applyBorder="1" applyAlignment="1">
      <alignment vertical="top"/>
    </xf>
    <xf numFmtId="0" fontId="0" fillId="0" borderId="1" xfId="0" applyBorder="1" applyAlignment="1">
      <alignment vertical="top"/>
    </xf>
    <xf numFmtId="2" fontId="0" fillId="0" borderId="4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5" fillId="0" borderId="0" xfId="0" applyNumberFormat="1" applyFont="1" applyAlignment="1">
      <alignment wrapText="1"/>
    </xf>
    <xf numFmtId="0" fontId="9" fillId="0" borderId="0" xfId="0" applyFont="1"/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44" fontId="0" fillId="0" borderId="3" xfId="0" applyNumberFormat="1" applyBorder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vertical="top"/>
    </xf>
    <xf numFmtId="0" fontId="10" fillId="0" borderId="0" xfId="0" applyFont="1"/>
    <xf numFmtId="2" fontId="9" fillId="0" borderId="0" xfId="0" applyNumberFormat="1" applyFont="1"/>
    <xf numFmtId="2" fontId="10" fillId="0" borderId="0" xfId="0" applyNumberFormat="1" applyFont="1"/>
    <xf numFmtId="2" fontId="0" fillId="0" borderId="1" xfId="0" applyNumberFormat="1" applyBorder="1" applyAlignment="1">
      <alignment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F29">
            <v>88346.14</v>
          </cell>
          <cell r="AF29">
            <v>280041.5</v>
          </cell>
          <cell r="AH29">
            <v>168932.02000000002</v>
          </cell>
          <cell r="AJ29">
            <v>2533.9802999999997</v>
          </cell>
          <cell r="AL29">
            <v>633.57074999999998</v>
          </cell>
        </row>
      </sheetData>
      <sheetData sheetId="7"/>
      <sheetData sheetId="8"/>
      <sheetData sheetId="9"/>
      <sheetData sheetId="10"/>
      <sheetData sheetId="11"/>
      <sheetData sheetId="12">
        <row r="29">
          <cell r="H29">
            <v>161736.24</v>
          </cell>
          <cell r="BE29">
            <v>4673.1179999999995</v>
          </cell>
          <cell r="BG29">
            <v>402.85499999999996</v>
          </cell>
        </row>
      </sheetData>
      <sheetData sheetId="13">
        <row r="29">
          <cell r="G29">
            <v>14678.02</v>
          </cell>
        </row>
      </sheetData>
      <sheetData sheetId="14"/>
      <sheetData sheetId="15"/>
      <sheetData sheetId="16">
        <row r="29">
          <cell r="AK29">
            <v>542941.87</v>
          </cell>
          <cell r="AM29">
            <v>397454.48000000004</v>
          </cell>
          <cell r="AO29">
            <v>5961.8171999999995</v>
          </cell>
          <cell r="AQ29">
            <v>2044.1643000000001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8">
          <cell r="E28">
            <v>65267.15</v>
          </cell>
          <cell r="H28">
            <v>7520.01</v>
          </cell>
          <cell r="K28">
            <v>57621.29</v>
          </cell>
          <cell r="M28">
            <v>14760.83</v>
          </cell>
          <cell r="Q28">
            <v>17184.05</v>
          </cell>
          <cell r="AC28">
            <v>917.46285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Y1" workbookViewId="0">
      <selection activeCell="AK13" sqref="AK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3" ht="13.5" thickBot="1" x14ac:dyDescent="0.25"/>
    <row r="2" spans="1:43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53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80</v>
      </c>
      <c r="Q2" s="15" t="s">
        <v>81</v>
      </c>
      <c r="R2" s="15" t="s">
        <v>38</v>
      </c>
      <c r="S2" s="15" t="s">
        <v>82</v>
      </c>
      <c r="T2" s="15" t="s">
        <v>81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5" t="s">
        <v>48</v>
      </c>
      <c r="AE2" s="15" t="s">
        <v>49</v>
      </c>
      <c r="AF2" s="15" t="s">
        <v>50</v>
      </c>
      <c r="AG2" s="15" t="s">
        <v>51</v>
      </c>
      <c r="AH2" s="16" t="s">
        <v>52</v>
      </c>
      <c r="AI2" s="57" t="s">
        <v>79</v>
      </c>
      <c r="AJ2" s="14" t="s">
        <v>55</v>
      </c>
      <c r="AK2" s="14" t="s">
        <v>28</v>
      </c>
      <c r="AL2" s="17" t="s">
        <v>35</v>
      </c>
      <c r="AM2" s="14" t="s">
        <v>56</v>
      </c>
      <c r="AN2" s="14" t="s">
        <v>29</v>
      </c>
      <c r="AO2" s="17" t="s">
        <v>36</v>
      </c>
      <c r="AP2" s="17" t="s">
        <v>74</v>
      </c>
      <c r="AQ2" s="17" t="s">
        <v>34</v>
      </c>
    </row>
    <row r="3" spans="1:43" x14ac:dyDescent="0.2">
      <c r="A3" s="12" t="s">
        <v>77</v>
      </c>
      <c r="B3" s="5">
        <v>2685.7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8">
        <f>AJ3+AK3</f>
        <v>0</v>
      </c>
      <c r="AM3" s="5">
        <v>0</v>
      </c>
      <c r="AN3" s="5">
        <v>0</v>
      </c>
      <c r="AO3" s="18">
        <f>AM3+AN3</f>
        <v>0</v>
      </c>
      <c r="AP3" s="48">
        <f>(AF3+AI3)*1.5%</f>
        <v>0</v>
      </c>
      <c r="AQ3" s="20">
        <f>AO3*1.5%</f>
        <v>0</v>
      </c>
    </row>
    <row r="4" spans="1:43" x14ac:dyDescent="0.2">
      <c r="A4" s="12" t="s">
        <v>77</v>
      </c>
      <c r="B4" s="5">
        <v>2685.7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8">
        <f t="shared" ref="AL4:AL14" si="4">AJ4+AK4</f>
        <v>0</v>
      </c>
      <c r="AM4" s="5">
        <v>0</v>
      </c>
      <c r="AN4" s="5">
        <v>0</v>
      </c>
      <c r="AO4" s="18">
        <f t="shared" ref="AO4:AO14" si="5">AM4+AN4</f>
        <v>0</v>
      </c>
      <c r="AP4" s="48">
        <f t="shared" ref="AP4:AP14" si="6">(AF4+AI4)*1.5%</f>
        <v>0</v>
      </c>
      <c r="AQ4" s="20">
        <f t="shared" ref="AQ4:AQ14" si="7">AO4*1.5%</f>
        <v>0</v>
      </c>
    </row>
    <row r="5" spans="1:43" x14ac:dyDescent="0.2">
      <c r="A5" s="12" t="s">
        <v>77</v>
      </c>
      <c r="B5" s="5">
        <v>2685.7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8">
        <f t="shared" si="4"/>
        <v>0</v>
      </c>
      <c r="AM5" s="5">
        <v>0</v>
      </c>
      <c r="AN5" s="5">
        <v>0</v>
      </c>
      <c r="AO5" s="18">
        <f t="shared" si="5"/>
        <v>0</v>
      </c>
      <c r="AP5" s="48">
        <f t="shared" si="6"/>
        <v>0</v>
      </c>
      <c r="AQ5" s="20">
        <f t="shared" si="7"/>
        <v>0</v>
      </c>
    </row>
    <row r="6" spans="1:43" x14ac:dyDescent="0.2">
      <c r="A6" s="12" t="s">
        <v>77</v>
      </c>
      <c r="B6" s="5">
        <v>2685.7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8">
        <f t="shared" si="4"/>
        <v>0</v>
      </c>
      <c r="AM6" s="5">
        <v>0</v>
      </c>
      <c r="AN6" s="5">
        <v>0</v>
      </c>
      <c r="AO6" s="18">
        <f t="shared" si="5"/>
        <v>0</v>
      </c>
      <c r="AP6" s="48">
        <f t="shared" si="6"/>
        <v>0</v>
      </c>
      <c r="AQ6" s="20">
        <f t="shared" si="7"/>
        <v>0</v>
      </c>
    </row>
    <row r="7" spans="1:43" x14ac:dyDescent="0.2">
      <c r="A7" s="12" t="s">
        <v>77</v>
      </c>
      <c r="B7" s="5">
        <v>2685.7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8">
        <f t="shared" si="4"/>
        <v>0</v>
      </c>
      <c r="AM7" s="5">
        <v>0</v>
      </c>
      <c r="AN7" s="5">
        <v>0</v>
      </c>
      <c r="AO7" s="18">
        <f t="shared" si="5"/>
        <v>0</v>
      </c>
      <c r="AP7" s="48">
        <f t="shared" si="6"/>
        <v>0</v>
      </c>
      <c r="AQ7" s="20">
        <f t="shared" si="7"/>
        <v>0</v>
      </c>
    </row>
    <row r="8" spans="1:43" x14ac:dyDescent="0.2">
      <c r="A8" s="12" t="s">
        <v>77</v>
      </c>
      <c r="B8" s="5">
        <v>2685.7</v>
      </c>
      <c r="C8" s="2">
        <v>11387.41</v>
      </c>
      <c r="D8" s="2">
        <v>4809.7700000000004</v>
      </c>
      <c r="E8" s="18">
        <f t="shared" si="0"/>
        <v>16197.18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8">
        <f t="shared" si="4"/>
        <v>18374.63</v>
      </c>
      <c r="AM8" s="2">
        <v>0</v>
      </c>
      <c r="AN8" s="2">
        <v>0</v>
      </c>
      <c r="AO8" s="18">
        <f t="shared" si="5"/>
        <v>0</v>
      </c>
      <c r="AP8" s="48">
        <f t="shared" si="6"/>
        <v>0</v>
      </c>
      <c r="AQ8" s="20">
        <f t="shared" si="7"/>
        <v>0</v>
      </c>
    </row>
    <row r="9" spans="1:43" x14ac:dyDescent="0.2">
      <c r="A9" s="12" t="s">
        <v>77</v>
      </c>
      <c r="B9" s="5">
        <v>2685.7</v>
      </c>
      <c r="C9" s="2">
        <v>0</v>
      </c>
      <c r="D9" s="2">
        <v>0</v>
      </c>
      <c r="E9" s="18">
        <f t="shared" si="0"/>
        <v>0</v>
      </c>
      <c r="F9" s="2">
        <v>10216.56</v>
      </c>
      <c r="G9" s="2">
        <v>0</v>
      </c>
      <c r="H9" s="18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8">
        <f t="shared" si="2"/>
        <v>263.92425000000003</v>
      </c>
      <c r="N9" s="20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8">
        <f t="shared" si="4"/>
        <v>25326.21</v>
      </c>
      <c r="AM9" s="2">
        <f>16929.98-7481.03</f>
        <v>9448.9500000000007</v>
      </c>
      <c r="AN9" s="2">
        <v>0</v>
      </c>
      <c r="AO9" s="18">
        <f t="shared" si="5"/>
        <v>9448.9500000000007</v>
      </c>
      <c r="AP9" s="48">
        <f t="shared" si="6"/>
        <v>5.3686500000000006</v>
      </c>
      <c r="AQ9" s="20">
        <f t="shared" si="7"/>
        <v>141.73425</v>
      </c>
    </row>
    <row r="10" spans="1:43" x14ac:dyDescent="0.2">
      <c r="A10" s="12" t="s">
        <v>77</v>
      </c>
      <c r="B10" s="5">
        <v>2685.7</v>
      </c>
      <c r="C10" s="2">
        <v>0</v>
      </c>
      <c r="D10" s="2">
        <v>0</v>
      </c>
      <c r="E10" s="18">
        <f t="shared" si="0"/>
        <v>0</v>
      </c>
      <c r="F10" s="2">
        <v>653.35</v>
      </c>
      <c r="G10" s="2">
        <v>0</v>
      </c>
      <c r="H10" s="18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8">
        <f t="shared" si="2"/>
        <v>129.01439999999999</v>
      </c>
      <c r="N10" s="20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8">
        <f t="shared" si="4"/>
        <v>25326.21</v>
      </c>
      <c r="AM10" s="2">
        <v>21220.880000000001</v>
      </c>
      <c r="AN10" s="2">
        <v>0</v>
      </c>
      <c r="AO10" s="18">
        <f t="shared" si="5"/>
        <v>21220.880000000001</v>
      </c>
      <c r="AP10" s="48">
        <f t="shared" si="6"/>
        <v>5.8281000000000001</v>
      </c>
      <c r="AQ10" s="20">
        <f t="shared" si="7"/>
        <v>318.31319999999999</v>
      </c>
    </row>
    <row r="11" spans="1:43" x14ac:dyDescent="0.2">
      <c r="A11" s="12" t="s">
        <v>77</v>
      </c>
      <c r="B11" s="5">
        <v>2685.7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8">
        <f t="shared" si="4"/>
        <v>0</v>
      </c>
      <c r="AM11" s="2"/>
      <c r="AN11" s="2"/>
      <c r="AO11" s="18">
        <f t="shared" si="5"/>
        <v>0</v>
      </c>
      <c r="AP11" s="48">
        <f t="shared" si="6"/>
        <v>0</v>
      </c>
      <c r="AQ11" s="20">
        <f t="shared" si="7"/>
        <v>0</v>
      </c>
    </row>
    <row r="12" spans="1:43" x14ac:dyDescent="0.2">
      <c r="A12" s="12" t="s">
        <v>77</v>
      </c>
      <c r="B12" s="5">
        <v>2685.7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8">
        <f t="shared" si="4"/>
        <v>0</v>
      </c>
      <c r="AM12" s="2"/>
      <c r="AN12" s="2"/>
      <c r="AO12" s="18">
        <f t="shared" si="5"/>
        <v>0</v>
      </c>
      <c r="AP12" s="48">
        <f t="shared" si="6"/>
        <v>0</v>
      </c>
      <c r="AQ12" s="20">
        <f t="shared" si="7"/>
        <v>0</v>
      </c>
    </row>
    <row r="13" spans="1:43" x14ac:dyDescent="0.2">
      <c r="A13" s="12" t="s">
        <v>77</v>
      </c>
      <c r="B13" s="5">
        <v>2685.7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">
        <f t="shared" si="4"/>
        <v>0</v>
      </c>
      <c r="AM13" s="2"/>
      <c r="AN13" s="2"/>
      <c r="AO13" s="18">
        <f t="shared" si="5"/>
        <v>0</v>
      </c>
      <c r="AP13" s="48">
        <f t="shared" si="6"/>
        <v>0</v>
      </c>
      <c r="AQ13" s="20">
        <f t="shared" si="7"/>
        <v>0</v>
      </c>
    </row>
    <row r="14" spans="1:43" ht="13.5" thickBot="1" x14ac:dyDescent="0.25">
      <c r="A14" s="12" t="s">
        <v>77</v>
      </c>
      <c r="B14" s="5">
        <v>2685.7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>
        <f t="shared" si="4"/>
        <v>0</v>
      </c>
      <c r="AM14" s="8"/>
      <c r="AN14" s="8"/>
      <c r="AO14" s="18">
        <f t="shared" si="5"/>
        <v>0</v>
      </c>
      <c r="AP14" s="48">
        <f t="shared" si="6"/>
        <v>0</v>
      </c>
      <c r="AQ14" s="20">
        <f t="shared" si="7"/>
        <v>0</v>
      </c>
    </row>
    <row r="15" spans="1:43" ht="13.5" thickBot="1" x14ac:dyDescent="0.25">
      <c r="A15" s="10" t="s">
        <v>23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9">
        <f t="shared" si="10"/>
        <v>16197.18</v>
      </c>
      <c r="F15" s="9">
        <f t="shared" si="10"/>
        <v>10869.91</v>
      </c>
      <c r="G15" s="9">
        <f t="shared" si="10"/>
        <v>0</v>
      </c>
      <c r="H15" s="19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9">
        <f>SUM(M3:M14)</f>
        <v>392.93865000000005</v>
      </c>
      <c r="N15" s="21">
        <f t="shared" si="11"/>
        <v>163.04864999999998</v>
      </c>
      <c r="O15" s="10">
        <f t="shared" si="11"/>
        <v>4726.79</v>
      </c>
      <c r="P15" s="59">
        <f>SUM(P3:P14)</f>
        <v>725.48</v>
      </c>
      <c r="Q15" s="59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8">
        <f>SUM(AI3:AI14)</f>
        <v>0</v>
      </c>
      <c r="AJ15" s="9">
        <f t="shared" si="11"/>
        <v>63570.68</v>
      </c>
      <c r="AK15" s="9">
        <f>SUM(AK3:AK14)</f>
        <v>5456.37</v>
      </c>
      <c r="AL15" s="19">
        <f>SUM(AL3:AL14)</f>
        <v>69027.049999999988</v>
      </c>
      <c r="AM15" s="9">
        <f>SUM(AM3:AM14)</f>
        <v>30669.83</v>
      </c>
      <c r="AN15" s="9">
        <f>SUM(AN3:AN14)</f>
        <v>0</v>
      </c>
      <c r="AO15" s="19">
        <f>SUM(AO3:AO14)</f>
        <v>30669.83</v>
      </c>
      <c r="AP15" s="19">
        <f t="shared" ref="AP15" si="12">SUM(AP3:AP14)</f>
        <v>11.196750000000002</v>
      </c>
      <c r="AQ15" s="21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H10" sqref="H10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9" t="s">
        <v>11</v>
      </c>
      <c r="C2" s="99"/>
      <c r="D2" s="99"/>
      <c r="E2" s="99"/>
      <c r="F2" s="99"/>
    </row>
    <row r="3" spans="2:9" ht="26.25" customHeight="1" x14ac:dyDescent="0.35">
      <c r="B3" s="98" t="s">
        <v>102</v>
      </c>
      <c r="C3" s="98"/>
      <c r="D3" s="98"/>
      <c r="E3" s="98"/>
      <c r="F3" s="98"/>
      <c r="G3" s="1"/>
      <c r="H3" s="1"/>
      <c r="I3" s="1"/>
    </row>
    <row r="4" spans="2:9" ht="30" customHeight="1" thickBot="1" x14ac:dyDescent="0.25">
      <c r="B4" s="98"/>
      <c r="C4" s="98"/>
      <c r="D4" s="98"/>
      <c r="E4" s="98"/>
      <c r="F4" s="98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2">
      <c r="B6" s="49" t="s">
        <v>1</v>
      </c>
      <c r="C6" s="50">
        <f>'отчет тек. ремонт'!B11</f>
        <v>262900.37</v>
      </c>
      <c r="D6" s="50">
        <f>'отчет тек. ремонт'!C11</f>
        <v>248574.86000000002</v>
      </c>
      <c r="E6" s="50" t="e">
        <f>'отчет тек. ремонт'!#REF!</f>
        <v>#REF!</v>
      </c>
      <c r="F6" s="65" t="e">
        <f>'отчет тек. ремонт'!#REF!</f>
        <v>#REF!</v>
      </c>
    </row>
    <row r="7" spans="2:9" x14ac:dyDescent="0.2">
      <c r="B7" s="51" t="s">
        <v>54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6" t="e">
        <f>'отчет сод. жилья'!#REF!</f>
        <v>#REF!</v>
      </c>
    </row>
    <row r="8" spans="2:9" ht="25.5" x14ac:dyDescent="0.2">
      <c r="B8" s="52" t="s">
        <v>2</v>
      </c>
      <c r="C8" s="2">
        <f>'отчет сод. жилья'!B22</f>
        <v>5452.27</v>
      </c>
      <c r="D8" s="22">
        <f>'отчет сод. жилья'!C22</f>
        <v>3072.42</v>
      </c>
      <c r="E8" s="2" t="e">
        <f>'отчет сод. жилья'!#REF!</f>
        <v>#REF!</v>
      </c>
      <c r="F8" s="67" t="e">
        <f>'отчет сод. жилья'!#REF!</f>
        <v>#REF!</v>
      </c>
    </row>
    <row r="9" spans="2:9" ht="25.5" x14ac:dyDescent="0.2">
      <c r="B9" s="52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53">
        <v>0</v>
      </c>
    </row>
    <row r="10" spans="2:9" x14ac:dyDescent="0.2">
      <c r="B10" s="52" t="s">
        <v>4</v>
      </c>
      <c r="C10" s="2">
        <v>0</v>
      </c>
      <c r="D10" s="2">
        <v>0</v>
      </c>
      <c r="E10" s="2">
        <v>0</v>
      </c>
      <c r="F10" s="53">
        <v>0</v>
      </c>
    </row>
    <row r="11" spans="2:9" x14ac:dyDescent="0.2">
      <c r="B11" s="52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53">
        <v>0</v>
      </c>
    </row>
    <row r="12" spans="2:9" ht="25.5" x14ac:dyDescent="0.2">
      <c r="B12" s="52" t="s">
        <v>6</v>
      </c>
      <c r="C12" s="2">
        <v>0</v>
      </c>
      <c r="D12" s="2">
        <v>0</v>
      </c>
      <c r="E12" s="2">
        <v>0</v>
      </c>
      <c r="F12" s="53">
        <v>0</v>
      </c>
    </row>
    <row r="13" spans="2:9" ht="25.5" x14ac:dyDescent="0.2">
      <c r="B13" s="52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53">
        <f>D13</f>
        <v>746.45</v>
      </c>
    </row>
    <row r="14" spans="2:9" ht="26.25" thickBot="1" x14ac:dyDescent="0.25">
      <c r="B14" s="54" t="s">
        <v>8</v>
      </c>
      <c r="C14" s="55">
        <f>'выборка 15'!AG15</f>
        <v>17940.579999999998</v>
      </c>
      <c r="D14" s="55">
        <f>'выборка 15'!AH15</f>
        <v>11678.619999999999</v>
      </c>
      <c r="E14" s="55">
        <v>4677.3500000000004</v>
      </c>
      <c r="F14" s="56">
        <v>0</v>
      </c>
    </row>
    <row r="16" spans="2:9" ht="19.5" customHeight="1" x14ac:dyDescent="0.2">
      <c r="B16" s="100" t="s">
        <v>97</v>
      </c>
      <c r="C16" s="100"/>
      <c r="D16" s="100"/>
      <c r="E16" s="100"/>
      <c r="F16" s="100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6" sqref="A26"/>
    </sheetView>
  </sheetViews>
  <sheetFormatPr defaultRowHeight="12.75" x14ac:dyDescent="0.2"/>
  <cols>
    <col min="1" max="1" width="33" customWidth="1"/>
    <col min="2" max="2" width="24.28515625" customWidth="1"/>
    <col min="3" max="3" width="24" customWidth="1"/>
    <col min="4" max="4" width="26.28515625" customWidth="1"/>
  </cols>
  <sheetData>
    <row r="2" spans="1:4" ht="78" customHeight="1" x14ac:dyDescent="0.2">
      <c r="A2" s="101" t="s">
        <v>129</v>
      </c>
      <c r="B2" s="101"/>
      <c r="C2" s="101"/>
      <c r="D2" s="101"/>
    </row>
    <row r="3" spans="1:4" ht="23.25" x14ac:dyDescent="0.35">
      <c r="A3" s="24"/>
      <c r="B3" s="24"/>
      <c r="C3" s="24"/>
      <c r="D3" s="24"/>
    </row>
    <row r="4" spans="1:4" ht="13.5" thickBot="1" x14ac:dyDescent="0.25"/>
    <row r="5" spans="1:4" ht="60" customHeight="1" x14ac:dyDescent="0.25">
      <c r="A5" s="71"/>
      <c r="B5" s="30" t="s">
        <v>57</v>
      </c>
      <c r="C5" s="30" t="s">
        <v>58</v>
      </c>
      <c r="D5" s="30" t="s">
        <v>59</v>
      </c>
    </row>
    <row r="6" spans="1:4" ht="16.5" customHeight="1" x14ac:dyDescent="0.25">
      <c r="A6" s="73" t="s">
        <v>105</v>
      </c>
      <c r="B6" s="72"/>
      <c r="C6" s="72">
        <v>21370.15</v>
      </c>
      <c r="D6" s="72"/>
    </row>
    <row r="7" spans="1:4" x14ac:dyDescent="0.2">
      <c r="A7" s="12" t="s">
        <v>103</v>
      </c>
      <c r="B7" s="85">
        <f>'[1]июль 16'!$AK$29-[1]декабрь!$AF$29-B10</f>
        <v>174832.25</v>
      </c>
      <c r="C7" s="5">
        <f>'[1]июль 16'!$AM$29-[1]декабрь!$AH$29-C10-1317.75</f>
        <v>139136.59000000003</v>
      </c>
      <c r="D7" s="31">
        <f>'расход по дому ТР 15'!G38</f>
        <v>121943.75045000001</v>
      </c>
    </row>
    <row r="8" spans="1:4" ht="25.5" x14ac:dyDescent="0.2">
      <c r="A8" s="3" t="s">
        <v>63</v>
      </c>
      <c r="B8" s="2">
        <v>0</v>
      </c>
      <c r="C8" s="2"/>
      <c r="D8" s="22">
        <f>'[1]май 2016'!$BE$29*7</f>
        <v>32711.825999999997</v>
      </c>
    </row>
    <row r="9" spans="1:4" ht="25.5" x14ac:dyDescent="0.2">
      <c r="A9" s="3" t="s">
        <v>64</v>
      </c>
      <c r="B9" s="2">
        <v>0</v>
      </c>
      <c r="C9" s="2"/>
      <c r="D9" s="31">
        <f>'[1]май 2016'!$BG$29*7</f>
        <v>2819.9849999999997</v>
      </c>
    </row>
    <row r="10" spans="1:4" ht="13.5" thickBot="1" x14ac:dyDescent="0.25">
      <c r="A10" s="12" t="s">
        <v>60</v>
      </c>
      <c r="B10" s="2">
        <f>'[1]май 2016'!$H$29-[1]декабрь!$F$29+'[1]июнь 16'!$G$29+'[1]июль 16'!$H$29</f>
        <v>88068.12</v>
      </c>
      <c r="C10" s="2">
        <v>88068.12</v>
      </c>
      <c r="D10" s="31"/>
    </row>
    <row r="11" spans="1:4" ht="15.75" thickBot="1" x14ac:dyDescent="0.3">
      <c r="A11" s="27" t="s">
        <v>61</v>
      </c>
      <c r="B11" s="28">
        <f>SUM(B7:B10)</f>
        <v>262900.37</v>
      </c>
      <c r="C11" s="28">
        <f>SUM(C6:C10)</f>
        <v>248574.86000000002</v>
      </c>
      <c r="D11" s="74">
        <f>SUM(D7:D10)</f>
        <v>157475.56144999998</v>
      </c>
    </row>
    <row r="13" spans="1:4" ht="15.75" hidden="1" customHeight="1" x14ac:dyDescent="0.25">
      <c r="A13" s="102" t="s">
        <v>106</v>
      </c>
      <c r="B13" s="102"/>
      <c r="C13" s="102"/>
      <c r="D13" s="80">
        <f>C11-D11</f>
        <v>91099.298550000036</v>
      </c>
    </row>
    <row r="15" spans="1:4" ht="15.75" hidden="1" customHeight="1" x14ac:dyDescent="0.2">
      <c r="A15" s="103" t="s">
        <v>83</v>
      </c>
      <c r="B15" s="103"/>
      <c r="C15" s="103"/>
      <c r="D15" s="83">
        <v>0</v>
      </c>
    </row>
    <row r="16" spans="1:4" ht="15.75" hidden="1" thickBot="1" x14ac:dyDescent="0.3">
      <c r="A16" s="60"/>
      <c r="B16" s="60"/>
      <c r="C16" s="60"/>
      <c r="D16" s="61"/>
    </row>
    <row r="17" spans="1:4" ht="13.5" hidden="1" thickBot="1" x14ac:dyDescent="0.25">
      <c r="A17" s="63" t="s">
        <v>76</v>
      </c>
      <c r="B17" s="19">
        <v>9561.65</v>
      </c>
      <c r="C17" s="19">
        <v>9594.83</v>
      </c>
      <c r="D17" s="64">
        <v>7566.96</v>
      </c>
    </row>
    <row r="18" spans="1:4" hidden="1" x14ac:dyDescent="0.2"/>
    <row r="19" spans="1:4" ht="15.75" hidden="1" customHeight="1" x14ac:dyDescent="0.2">
      <c r="A19" s="103" t="s">
        <v>104</v>
      </c>
      <c r="B19" s="103"/>
      <c r="C19" s="103"/>
      <c r="D19" s="82">
        <f>C17-D17</f>
        <v>2027.87</v>
      </c>
    </row>
    <row r="20" spans="1:4" ht="15" x14ac:dyDescent="0.25">
      <c r="A20" s="94" t="s">
        <v>130</v>
      </c>
      <c r="B20" s="94"/>
      <c r="C20" s="94"/>
      <c r="D20" s="94">
        <v>42680.03</v>
      </c>
    </row>
    <row r="21" spans="1:4" ht="15" x14ac:dyDescent="0.25">
      <c r="A21" s="94" t="s">
        <v>131</v>
      </c>
      <c r="B21" s="94"/>
      <c r="C21" s="94"/>
      <c r="D21" s="94">
        <v>48419.28</v>
      </c>
    </row>
    <row r="24" spans="1:4" x14ac:dyDescent="0.2">
      <c r="A24" s="81" t="s">
        <v>132</v>
      </c>
      <c r="B24" s="81"/>
      <c r="C24" s="81"/>
      <c r="D24" s="95">
        <v>35586.57</v>
      </c>
    </row>
    <row r="26" spans="1:4" ht="12.75" customHeight="1" x14ac:dyDescent="0.2">
      <c r="A26" s="84" t="s">
        <v>141</v>
      </c>
      <c r="B26" s="84"/>
      <c r="C26" s="84"/>
      <c r="D26" s="84"/>
    </row>
  </sheetData>
  <mergeCells count="4">
    <mergeCell ref="A2:D2"/>
    <mergeCell ref="A13:C13"/>
    <mergeCell ref="A15:C15"/>
    <mergeCell ref="A19:C19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A41" sqref="A4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37.28515625" customWidth="1"/>
    <col min="7" max="7" width="18.28515625" customWidth="1"/>
  </cols>
  <sheetData>
    <row r="1" spans="1:7" ht="93.75" customHeight="1" thickBot="1" x14ac:dyDescent="0.4">
      <c r="A1" s="110" t="s">
        <v>133</v>
      </c>
      <c r="B1" s="110"/>
      <c r="C1" s="110"/>
      <c r="D1" s="110"/>
      <c r="E1" s="110"/>
      <c r="F1" s="110"/>
      <c r="G1" s="110"/>
    </row>
    <row r="2" spans="1:7" ht="16.5" customHeight="1" x14ac:dyDescent="0.2">
      <c r="A2" s="111" t="s">
        <v>14</v>
      </c>
      <c r="B2" s="113" t="s">
        <v>15</v>
      </c>
      <c r="C2" s="113" t="s">
        <v>16</v>
      </c>
      <c r="D2" s="113" t="s">
        <v>17</v>
      </c>
      <c r="E2" s="113" t="s">
        <v>18</v>
      </c>
      <c r="F2" s="113" t="s">
        <v>19</v>
      </c>
      <c r="G2" s="113" t="s">
        <v>20</v>
      </c>
    </row>
    <row r="3" spans="1:7" ht="29.25" customHeight="1" x14ac:dyDescent="0.2">
      <c r="A3" s="112"/>
      <c r="B3" s="114"/>
      <c r="C3" s="114"/>
      <c r="D3" s="114"/>
      <c r="E3" s="114"/>
      <c r="F3" s="114"/>
      <c r="G3" s="114"/>
    </row>
    <row r="4" spans="1:7" ht="12.95" customHeight="1" x14ac:dyDescent="0.2">
      <c r="A4" s="68">
        <v>1</v>
      </c>
      <c r="B4" s="68">
        <v>2016</v>
      </c>
      <c r="C4" s="115" t="s">
        <v>107</v>
      </c>
      <c r="D4" s="116"/>
      <c r="E4" s="117"/>
      <c r="F4" s="69"/>
      <c r="G4" s="79">
        <v>-9501.36</v>
      </c>
    </row>
    <row r="5" spans="1:7" ht="12.95" customHeight="1" x14ac:dyDescent="0.2">
      <c r="A5" s="68">
        <v>2</v>
      </c>
      <c r="B5" s="68">
        <v>2016</v>
      </c>
      <c r="C5" s="115" t="s">
        <v>109</v>
      </c>
      <c r="D5" s="116"/>
      <c r="E5" s="117"/>
      <c r="F5" s="75"/>
      <c r="G5" s="79">
        <v>-101.04</v>
      </c>
    </row>
    <row r="6" spans="1:7" ht="12.95" customHeight="1" x14ac:dyDescent="0.2">
      <c r="A6" s="68">
        <v>3</v>
      </c>
      <c r="B6" s="68">
        <v>2016</v>
      </c>
      <c r="C6" s="115" t="s">
        <v>108</v>
      </c>
      <c r="D6" s="116"/>
      <c r="E6" s="117"/>
      <c r="F6" s="87"/>
      <c r="G6" s="76">
        <v>-642.37</v>
      </c>
    </row>
    <row r="7" spans="1:7" ht="12.95" customHeight="1" x14ac:dyDescent="0.2">
      <c r="A7" s="68">
        <v>4</v>
      </c>
      <c r="B7" s="68">
        <v>2016</v>
      </c>
      <c r="C7" s="115" t="s">
        <v>110</v>
      </c>
      <c r="D7" s="116"/>
      <c r="E7" s="117"/>
      <c r="F7" s="87"/>
      <c r="G7" s="76">
        <v>-1081.69</v>
      </c>
    </row>
    <row r="8" spans="1:7" ht="12.95" customHeight="1" x14ac:dyDescent="0.2">
      <c r="A8" s="70">
        <v>5</v>
      </c>
      <c r="B8" s="68">
        <v>2016</v>
      </c>
      <c r="C8" s="39" t="s">
        <v>111</v>
      </c>
      <c r="D8" s="40" t="s">
        <v>112</v>
      </c>
      <c r="E8" s="86" t="s">
        <v>113</v>
      </c>
      <c r="F8" s="87"/>
      <c r="G8" s="76">
        <v>155.37</v>
      </c>
    </row>
    <row r="9" spans="1:7" hidden="1" x14ac:dyDescent="0.2">
      <c r="A9" s="2"/>
      <c r="B9" s="68">
        <v>2016</v>
      </c>
      <c r="C9" s="39"/>
      <c r="D9" s="40"/>
      <c r="E9" s="86"/>
      <c r="F9" s="87"/>
      <c r="G9" s="76"/>
    </row>
    <row r="10" spans="1:7" hidden="1" x14ac:dyDescent="0.2">
      <c r="A10" s="2"/>
      <c r="B10" s="68">
        <v>2016</v>
      </c>
      <c r="C10" s="2"/>
      <c r="D10" s="2"/>
      <c r="E10" s="77"/>
      <c r="F10" s="77"/>
      <c r="G10" s="77"/>
    </row>
    <row r="11" spans="1:7" hidden="1" x14ac:dyDescent="0.2">
      <c r="A11" s="2"/>
      <c r="B11" s="68">
        <v>2016</v>
      </c>
      <c r="C11" s="2"/>
      <c r="D11" s="2"/>
      <c r="E11" s="77"/>
      <c r="F11" s="77"/>
      <c r="G11" s="77"/>
    </row>
    <row r="12" spans="1:7" hidden="1" x14ac:dyDescent="0.2">
      <c r="A12" s="2"/>
      <c r="B12" s="68">
        <v>2016</v>
      </c>
      <c r="C12" s="2"/>
      <c r="D12" s="2"/>
      <c r="E12" s="77"/>
      <c r="F12" s="77"/>
      <c r="G12" s="77"/>
    </row>
    <row r="13" spans="1:7" hidden="1" x14ac:dyDescent="0.2">
      <c r="A13" s="2"/>
      <c r="B13" s="68">
        <v>2016</v>
      </c>
      <c r="C13" s="2"/>
      <c r="D13" s="2"/>
      <c r="E13" s="77"/>
      <c r="F13" s="77"/>
      <c r="G13" s="77"/>
    </row>
    <row r="14" spans="1:7" hidden="1" x14ac:dyDescent="0.2">
      <c r="A14" s="2"/>
      <c r="B14" s="68">
        <v>2016</v>
      </c>
      <c r="C14" s="2"/>
      <c r="D14" s="2"/>
      <c r="E14" s="77"/>
      <c r="F14" s="77"/>
      <c r="G14" s="77"/>
    </row>
    <row r="15" spans="1:7" x14ac:dyDescent="0.2">
      <c r="A15" s="2">
        <v>6</v>
      </c>
      <c r="B15" s="68">
        <v>2016</v>
      </c>
      <c r="C15" s="39" t="s">
        <v>111</v>
      </c>
      <c r="D15" s="2" t="s">
        <v>114</v>
      </c>
      <c r="E15" s="77" t="s">
        <v>115</v>
      </c>
      <c r="F15" s="77"/>
      <c r="G15" s="77">
        <v>1390.59</v>
      </c>
    </row>
    <row r="16" spans="1:7" x14ac:dyDescent="0.2">
      <c r="A16" s="2">
        <v>7</v>
      </c>
      <c r="B16" s="68">
        <v>2016</v>
      </c>
      <c r="C16" s="2" t="s">
        <v>116</v>
      </c>
      <c r="D16" s="2" t="s">
        <v>117</v>
      </c>
      <c r="E16" s="77" t="s">
        <v>118</v>
      </c>
      <c r="F16" s="77"/>
      <c r="G16" s="77">
        <v>3590.96</v>
      </c>
    </row>
    <row r="17" spans="1:7" ht="25.5" x14ac:dyDescent="0.2">
      <c r="A17" s="2">
        <v>8</v>
      </c>
      <c r="B17" s="68">
        <v>2016</v>
      </c>
      <c r="C17" s="2" t="s">
        <v>116</v>
      </c>
      <c r="D17" s="2" t="s">
        <v>119</v>
      </c>
      <c r="E17" s="86" t="s">
        <v>120</v>
      </c>
      <c r="F17" s="77"/>
      <c r="G17" s="77">
        <v>1243.8599999999999</v>
      </c>
    </row>
    <row r="18" spans="1:7" hidden="1" x14ac:dyDescent="0.2">
      <c r="A18" s="2"/>
      <c r="B18" s="68">
        <v>2016</v>
      </c>
      <c r="C18" s="2" t="s">
        <v>116</v>
      </c>
      <c r="D18" s="2"/>
      <c r="E18" s="2"/>
      <c r="F18" s="2"/>
      <c r="G18" s="77"/>
    </row>
    <row r="19" spans="1:7" hidden="1" x14ac:dyDescent="0.2">
      <c r="A19" s="2"/>
      <c r="B19" s="68">
        <v>2016</v>
      </c>
      <c r="C19" s="2" t="s">
        <v>116</v>
      </c>
      <c r="D19" s="2"/>
      <c r="E19" s="2"/>
      <c r="F19" s="2"/>
      <c r="G19" s="77"/>
    </row>
    <row r="20" spans="1:7" hidden="1" x14ac:dyDescent="0.2">
      <c r="A20" s="2"/>
      <c r="B20" s="68">
        <v>2016</v>
      </c>
      <c r="C20" s="2" t="s">
        <v>116</v>
      </c>
      <c r="D20" s="2"/>
      <c r="E20" s="2"/>
      <c r="F20" s="2"/>
      <c r="G20" s="77"/>
    </row>
    <row r="21" spans="1:7" hidden="1" x14ac:dyDescent="0.2">
      <c r="A21" s="2"/>
      <c r="B21" s="68">
        <v>2016</v>
      </c>
      <c r="C21" s="2" t="s">
        <v>116</v>
      </c>
      <c r="D21" s="2"/>
      <c r="E21" s="2"/>
      <c r="F21" s="2"/>
      <c r="G21" s="77"/>
    </row>
    <row r="22" spans="1:7" hidden="1" x14ac:dyDescent="0.2">
      <c r="A22" s="2"/>
      <c r="B22" s="68">
        <v>2016</v>
      </c>
      <c r="C22" s="2" t="s">
        <v>116</v>
      </c>
      <c r="D22" s="2"/>
      <c r="E22" s="2"/>
      <c r="F22" s="2"/>
      <c r="G22" s="77"/>
    </row>
    <row r="23" spans="1:7" hidden="1" x14ac:dyDescent="0.2">
      <c r="A23" s="2"/>
      <c r="B23" s="68">
        <v>2016</v>
      </c>
      <c r="C23" s="2" t="s">
        <v>116</v>
      </c>
      <c r="D23" s="2"/>
      <c r="E23" s="2"/>
      <c r="F23" s="2"/>
      <c r="G23" s="77"/>
    </row>
    <row r="24" spans="1:7" x14ac:dyDescent="0.2">
      <c r="A24" s="2">
        <v>9</v>
      </c>
      <c r="B24" s="68">
        <v>2016</v>
      </c>
      <c r="C24" s="2" t="s">
        <v>116</v>
      </c>
      <c r="D24" s="2" t="s">
        <v>122</v>
      </c>
      <c r="E24" s="2" t="s">
        <v>121</v>
      </c>
      <c r="F24" s="2"/>
      <c r="G24" s="77">
        <v>50000</v>
      </c>
    </row>
    <row r="25" spans="1:7" x14ac:dyDescent="0.2">
      <c r="A25" s="2">
        <v>10</v>
      </c>
      <c r="B25" s="68">
        <v>2016</v>
      </c>
      <c r="C25" s="2" t="s">
        <v>123</v>
      </c>
      <c r="D25" s="2"/>
      <c r="E25" s="2" t="s">
        <v>124</v>
      </c>
      <c r="F25" s="2"/>
      <c r="G25" s="77">
        <v>6953</v>
      </c>
    </row>
    <row r="26" spans="1:7" x14ac:dyDescent="0.2">
      <c r="A26" s="2">
        <v>11</v>
      </c>
      <c r="B26" s="68">
        <v>2016</v>
      </c>
      <c r="C26" s="2" t="s">
        <v>125</v>
      </c>
      <c r="D26" s="2"/>
      <c r="E26" s="2" t="s">
        <v>126</v>
      </c>
      <c r="F26" s="2"/>
      <c r="G26" s="77">
        <v>33755</v>
      </c>
    </row>
    <row r="27" spans="1:7" x14ac:dyDescent="0.2">
      <c r="A27" s="2">
        <v>12</v>
      </c>
      <c r="B27" s="68">
        <v>2016</v>
      </c>
      <c r="C27" s="2" t="s">
        <v>125</v>
      </c>
      <c r="D27" s="2"/>
      <c r="E27" s="2" t="s">
        <v>127</v>
      </c>
      <c r="F27" s="2"/>
      <c r="G27" s="77">
        <v>25214</v>
      </c>
    </row>
    <row r="28" spans="1:7" ht="25.5" x14ac:dyDescent="0.2">
      <c r="A28" s="2">
        <v>13</v>
      </c>
      <c r="B28" s="68">
        <v>2016</v>
      </c>
      <c r="C28" s="2" t="s">
        <v>125</v>
      </c>
      <c r="D28" s="2"/>
      <c r="E28" s="88" t="s">
        <v>128</v>
      </c>
      <c r="F28" s="2"/>
      <c r="G28" s="77">
        <v>6129</v>
      </c>
    </row>
    <row r="29" spans="1:7" hidden="1" x14ac:dyDescent="0.2">
      <c r="A29" s="2"/>
      <c r="B29" s="2"/>
      <c r="C29" s="2"/>
      <c r="D29" s="2"/>
      <c r="E29" s="2"/>
      <c r="F29" s="2"/>
      <c r="G29" s="77"/>
    </row>
    <row r="30" spans="1:7" hidden="1" x14ac:dyDescent="0.2">
      <c r="A30" s="2"/>
      <c r="B30" s="2"/>
      <c r="C30" s="2"/>
      <c r="D30" s="2"/>
      <c r="E30" s="2"/>
      <c r="F30" s="2"/>
      <c r="G30" s="77"/>
    </row>
    <row r="31" spans="1:7" hidden="1" x14ac:dyDescent="0.2">
      <c r="A31" s="2"/>
      <c r="B31" s="2"/>
      <c r="C31" s="2"/>
      <c r="D31" s="2"/>
      <c r="E31" s="2"/>
      <c r="F31" s="2"/>
      <c r="G31" s="77"/>
    </row>
    <row r="32" spans="1:7" hidden="1" x14ac:dyDescent="0.2">
      <c r="A32" s="90"/>
      <c r="B32" s="91"/>
      <c r="C32" s="91"/>
      <c r="D32" s="91"/>
      <c r="E32" s="91"/>
      <c r="F32" s="92"/>
      <c r="G32" s="93"/>
    </row>
    <row r="33" spans="1:7" hidden="1" x14ac:dyDescent="0.2">
      <c r="A33" s="90"/>
      <c r="B33" s="91"/>
      <c r="C33" s="91"/>
      <c r="D33" s="91"/>
      <c r="E33" s="91"/>
      <c r="F33" s="92"/>
      <c r="G33" s="93"/>
    </row>
    <row r="34" spans="1:7" hidden="1" x14ac:dyDescent="0.2">
      <c r="A34" s="90"/>
      <c r="B34" s="91"/>
      <c r="C34" s="91"/>
      <c r="D34" s="91"/>
      <c r="E34" s="91"/>
      <c r="F34" s="92"/>
      <c r="G34" s="93"/>
    </row>
    <row r="35" spans="1:7" hidden="1" x14ac:dyDescent="0.2">
      <c r="A35" s="90"/>
      <c r="B35" s="91"/>
      <c r="C35" s="91"/>
      <c r="D35" s="91"/>
      <c r="E35" s="91"/>
      <c r="F35" s="92"/>
      <c r="G35" s="93"/>
    </row>
    <row r="36" spans="1:7" hidden="1" x14ac:dyDescent="0.2">
      <c r="A36" s="90"/>
      <c r="B36" s="91"/>
      <c r="C36" s="91"/>
      <c r="D36" s="91"/>
      <c r="E36" s="91"/>
      <c r="F36" s="92"/>
      <c r="G36" s="93"/>
    </row>
    <row r="37" spans="1:7" ht="13.5" thickBot="1" x14ac:dyDescent="0.25">
      <c r="A37" s="104" t="s">
        <v>22</v>
      </c>
      <c r="B37" s="105"/>
      <c r="C37" s="105"/>
      <c r="D37" s="105"/>
      <c r="E37" s="105"/>
      <c r="F37" s="106"/>
      <c r="G37" s="78">
        <f>'[1]июль 16'!$AO$29+'[1]июль 16'!$AQ$29-[1]декабрь!$AJ$29-[1]декабрь!$AL$29</f>
        <v>4838.4304500000007</v>
      </c>
    </row>
    <row r="38" spans="1:7" ht="15.75" thickBot="1" x14ac:dyDescent="0.3">
      <c r="A38" s="107" t="s">
        <v>23</v>
      </c>
      <c r="B38" s="108"/>
      <c r="C38" s="108"/>
      <c r="D38" s="108"/>
      <c r="E38" s="108"/>
      <c r="F38" s="109"/>
      <c r="G38" s="23">
        <f>SUM(G4:G37)</f>
        <v>121943.75045000001</v>
      </c>
    </row>
    <row r="41" spans="1:7" x14ac:dyDescent="0.2">
      <c r="A41" s="84" t="s">
        <v>141</v>
      </c>
      <c r="B41" s="84"/>
      <c r="C41" s="84"/>
      <c r="D41" s="84"/>
      <c r="E41" s="84"/>
    </row>
  </sheetData>
  <mergeCells count="14">
    <mergeCell ref="A37:F37"/>
    <mergeCell ref="A38:F38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3"/>
  <sheetViews>
    <sheetView workbookViewId="0">
      <selection activeCell="D22" sqref="D22"/>
    </sheetView>
  </sheetViews>
  <sheetFormatPr defaultRowHeight="12.75" x14ac:dyDescent="0.2"/>
  <cols>
    <col min="1" max="1" width="33" customWidth="1"/>
    <col min="2" max="2" width="24.28515625" customWidth="1"/>
    <col min="3" max="3" width="24" customWidth="1"/>
    <col min="4" max="4" width="26.28515625" customWidth="1"/>
  </cols>
  <sheetData>
    <row r="2" spans="1:4" ht="78" customHeight="1" x14ac:dyDescent="0.2">
      <c r="A2" s="101" t="s">
        <v>138</v>
      </c>
      <c r="B2" s="101"/>
      <c r="C2" s="101"/>
      <c r="D2" s="101"/>
    </row>
    <row r="3" spans="1:4" ht="23.25" x14ac:dyDescent="0.35">
      <c r="A3" s="89"/>
      <c r="B3" s="89"/>
      <c r="C3" s="89"/>
      <c r="D3" s="89"/>
    </row>
    <row r="4" spans="1:4" ht="13.5" thickBot="1" x14ac:dyDescent="0.25"/>
    <row r="5" spans="1:4" ht="60" customHeight="1" x14ac:dyDescent="0.25">
      <c r="A5" s="71"/>
      <c r="B5" s="30" t="s">
        <v>57</v>
      </c>
      <c r="C5" s="30" t="s">
        <v>58</v>
      </c>
      <c r="D5" s="30" t="s">
        <v>59</v>
      </c>
    </row>
    <row r="6" spans="1:4" ht="16.5" customHeight="1" x14ac:dyDescent="0.25">
      <c r="A6" s="73" t="s">
        <v>137</v>
      </c>
      <c r="B6" s="72"/>
      <c r="C6" s="72">
        <v>42680.03</v>
      </c>
      <c r="D6" s="72"/>
    </row>
    <row r="7" spans="1:4" x14ac:dyDescent="0.2">
      <c r="A7" s="12" t="s">
        <v>1</v>
      </c>
      <c r="B7" s="85">
        <f>'[1]декабрь ТР 16'!$E$28</f>
        <v>65267.15</v>
      </c>
      <c r="C7" s="5">
        <f>'[1]декабрь ТР 16'!$K$28-'[1]декабрь ТР 16'!$Q$28</f>
        <v>40437.240000000005</v>
      </c>
      <c r="D7" s="118">
        <f>'расход   ТР '!G39</f>
        <v>124676.46285</v>
      </c>
    </row>
    <row r="8" spans="1:4" ht="13.5" thickBot="1" x14ac:dyDescent="0.25">
      <c r="A8" s="12" t="s">
        <v>60</v>
      </c>
      <c r="B8" s="2">
        <f>'[1]декабрь ТР 16'!$H$28</f>
        <v>7520.01</v>
      </c>
      <c r="C8" s="2">
        <f>'[1]декабрь ТР 16'!$M$28</f>
        <v>14760.83</v>
      </c>
      <c r="D8" s="119"/>
    </row>
    <row r="9" spans="1:4" ht="15.75" thickBot="1" x14ac:dyDescent="0.3">
      <c r="A9" s="27" t="s">
        <v>61</v>
      </c>
      <c r="B9" s="28">
        <f>SUM(B7:B8)</f>
        <v>72787.16</v>
      </c>
      <c r="C9" s="28">
        <f>SUM(C6:C8)</f>
        <v>97878.1</v>
      </c>
      <c r="D9" s="74">
        <f>SUM(D7:D8)</f>
        <v>124676.46285</v>
      </c>
    </row>
    <row r="11" spans="1:4" ht="15.75" hidden="1" customHeight="1" x14ac:dyDescent="0.25">
      <c r="A11" s="102" t="s">
        <v>106</v>
      </c>
      <c r="B11" s="102"/>
      <c r="C11" s="102"/>
      <c r="D11" s="80">
        <f>C9-D9</f>
        <v>-26798.36284999999</v>
      </c>
    </row>
    <row r="13" spans="1:4" ht="15.75" hidden="1" customHeight="1" x14ac:dyDescent="0.2">
      <c r="A13" s="103" t="s">
        <v>83</v>
      </c>
      <c r="B13" s="103"/>
      <c r="C13" s="103"/>
      <c r="D13" s="83">
        <v>0</v>
      </c>
    </row>
    <row r="14" spans="1:4" ht="15" hidden="1" x14ac:dyDescent="0.25">
      <c r="A14" s="60"/>
      <c r="B14" s="60"/>
      <c r="C14" s="60"/>
      <c r="D14" s="61"/>
    </row>
    <row r="15" spans="1:4" ht="13.5" hidden="1" thickBot="1" x14ac:dyDescent="0.25">
      <c r="A15" s="63" t="s">
        <v>76</v>
      </c>
      <c r="B15" s="19">
        <v>9561.65</v>
      </c>
      <c r="C15" s="19">
        <v>9594.83</v>
      </c>
      <c r="D15" s="64">
        <v>7566.96</v>
      </c>
    </row>
    <row r="16" spans="1:4" hidden="1" x14ac:dyDescent="0.2"/>
    <row r="17" spans="1:4" ht="15.75" hidden="1" customHeight="1" x14ac:dyDescent="0.2">
      <c r="A17" s="103" t="s">
        <v>104</v>
      </c>
      <c r="B17" s="103"/>
      <c r="C17" s="103"/>
      <c r="D17" s="82">
        <f>C15-D15</f>
        <v>2027.87</v>
      </c>
    </row>
    <row r="18" spans="1:4" ht="15" x14ac:dyDescent="0.25">
      <c r="A18" s="94" t="s">
        <v>139</v>
      </c>
      <c r="B18" s="94"/>
      <c r="C18" s="94"/>
      <c r="D18" s="96">
        <f>C9-D9</f>
        <v>-26798.36284999999</v>
      </c>
    </row>
    <row r="21" spans="1:4" x14ac:dyDescent="0.2">
      <c r="A21" s="81" t="s">
        <v>140</v>
      </c>
      <c r="B21" s="81"/>
      <c r="C21" s="81"/>
      <c r="D21" s="95">
        <v>32503.119999999999</v>
      </c>
    </row>
    <row r="23" spans="1:4" ht="12.75" customHeight="1" x14ac:dyDescent="0.2">
      <c r="A23" s="84" t="s">
        <v>141</v>
      </c>
      <c r="B23" s="84"/>
      <c r="C23" s="84"/>
      <c r="D23" s="84"/>
    </row>
  </sheetData>
  <mergeCells count="5">
    <mergeCell ref="A2:D2"/>
    <mergeCell ref="A11:C11"/>
    <mergeCell ref="A13:C13"/>
    <mergeCell ref="A17:C17"/>
    <mergeCell ref="D7:D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A35" sqref="A35:XFD37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37.28515625" hidden="1" customWidth="1"/>
    <col min="7" max="7" width="18.28515625" customWidth="1"/>
  </cols>
  <sheetData>
    <row r="1" spans="1:7" ht="93.75" customHeight="1" thickBot="1" x14ac:dyDescent="0.4">
      <c r="A1" s="110" t="s">
        <v>142</v>
      </c>
      <c r="B1" s="110"/>
      <c r="C1" s="110"/>
      <c r="D1" s="110"/>
      <c r="E1" s="110"/>
      <c r="F1" s="110"/>
      <c r="G1" s="110"/>
    </row>
    <row r="2" spans="1:7" ht="16.5" customHeight="1" x14ac:dyDescent="0.2">
      <c r="A2" s="111" t="s">
        <v>14</v>
      </c>
      <c r="B2" s="113" t="s">
        <v>15</v>
      </c>
      <c r="C2" s="113" t="s">
        <v>16</v>
      </c>
      <c r="D2" s="113" t="s">
        <v>17</v>
      </c>
      <c r="E2" s="113" t="s">
        <v>18</v>
      </c>
      <c r="F2" s="113" t="s">
        <v>19</v>
      </c>
      <c r="G2" s="113" t="s">
        <v>20</v>
      </c>
    </row>
    <row r="3" spans="1:7" ht="29.25" customHeight="1" x14ac:dyDescent="0.2">
      <c r="A3" s="112"/>
      <c r="B3" s="114"/>
      <c r="C3" s="114"/>
      <c r="D3" s="114"/>
      <c r="E3" s="114"/>
      <c r="F3" s="114"/>
      <c r="G3" s="114"/>
    </row>
    <row r="4" spans="1:7" ht="12.95" customHeight="1" x14ac:dyDescent="0.2">
      <c r="A4" s="129">
        <v>1</v>
      </c>
      <c r="B4" s="68">
        <v>2016</v>
      </c>
      <c r="C4" s="39" t="s">
        <v>134</v>
      </c>
      <c r="D4" s="40" t="s">
        <v>135</v>
      </c>
      <c r="E4" s="86" t="s">
        <v>136</v>
      </c>
      <c r="F4" s="87"/>
      <c r="G4" s="76">
        <v>106980</v>
      </c>
    </row>
    <row r="5" spans="1:7" hidden="1" x14ac:dyDescent="0.2">
      <c r="A5" s="2"/>
      <c r="B5" s="68">
        <v>2016</v>
      </c>
      <c r="C5" s="39"/>
      <c r="D5" s="40"/>
      <c r="E5" s="86"/>
      <c r="F5" s="87"/>
      <c r="G5" s="76"/>
    </row>
    <row r="6" spans="1:7" hidden="1" x14ac:dyDescent="0.2">
      <c r="A6" s="2"/>
      <c r="B6" s="68">
        <v>2016</v>
      </c>
      <c r="C6" s="2"/>
      <c r="D6" s="2"/>
      <c r="E6" s="77"/>
      <c r="F6" s="77"/>
      <c r="G6" s="77"/>
    </row>
    <row r="7" spans="1:7" hidden="1" x14ac:dyDescent="0.2">
      <c r="A7" s="2"/>
      <c r="B7" s="68">
        <v>2016</v>
      </c>
      <c r="C7" s="2"/>
      <c r="D7" s="2"/>
      <c r="E7" s="77"/>
      <c r="F7" s="77"/>
      <c r="G7" s="77"/>
    </row>
    <row r="8" spans="1:7" hidden="1" x14ac:dyDescent="0.2">
      <c r="A8" s="2"/>
      <c r="B8" s="68">
        <v>2016</v>
      </c>
      <c r="C8" s="2"/>
      <c r="D8" s="2"/>
      <c r="E8" s="77"/>
      <c r="F8" s="77"/>
      <c r="G8" s="77"/>
    </row>
    <row r="9" spans="1:7" hidden="1" x14ac:dyDescent="0.2">
      <c r="A9" s="2"/>
      <c r="B9" s="68">
        <v>2016</v>
      </c>
      <c r="C9" s="2"/>
      <c r="D9" s="2"/>
      <c r="E9" s="77"/>
      <c r="F9" s="77"/>
      <c r="G9" s="77"/>
    </row>
    <row r="10" spans="1:7" hidden="1" x14ac:dyDescent="0.2">
      <c r="A10" s="2"/>
      <c r="B10" s="68">
        <v>2016</v>
      </c>
      <c r="C10" s="2"/>
      <c r="D10" s="2"/>
      <c r="E10" s="77"/>
      <c r="F10" s="77"/>
      <c r="G10" s="77"/>
    </row>
    <row r="11" spans="1:7" hidden="1" x14ac:dyDescent="0.2">
      <c r="A11" s="2">
        <v>6</v>
      </c>
      <c r="B11" s="68">
        <v>2016</v>
      </c>
      <c r="C11" s="39"/>
      <c r="D11" s="2"/>
      <c r="E11" s="77"/>
      <c r="F11" s="77"/>
      <c r="G11" s="97"/>
    </row>
    <row r="12" spans="1:7" hidden="1" x14ac:dyDescent="0.2">
      <c r="A12" s="2">
        <v>7</v>
      </c>
      <c r="B12" s="68">
        <v>2016</v>
      </c>
      <c r="C12" s="2"/>
      <c r="D12" s="2"/>
      <c r="E12" s="77"/>
      <c r="F12" s="77"/>
      <c r="G12" s="97"/>
    </row>
    <row r="13" spans="1:7" hidden="1" x14ac:dyDescent="0.2">
      <c r="A13" s="2">
        <v>8</v>
      </c>
      <c r="B13" s="68">
        <v>2016</v>
      </c>
      <c r="C13" s="2"/>
      <c r="D13" s="2"/>
      <c r="E13" s="86"/>
      <c r="F13" s="77"/>
      <c r="G13" s="97"/>
    </row>
    <row r="14" spans="1:7" hidden="1" x14ac:dyDescent="0.2">
      <c r="A14" s="2"/>
      <c r="B14" s="68">
        <v>2016</v>
      </c>
      <c r="C14" s="2"/>
      <c r="D14" s="2"/>
      <c r="E14" s="2"/>
      <c r="F14" s="2"/>
      <c r="G14" s="97"/>
    </row>
    <row r="15" spans="1:7" hidden="1" x14ac:dyDescent="0.2">
      <c r="A15" s="2"/>
      <c r="B15" s="68">
        <v>2016</v>
      </c>
      <c r="C15" s="2"/>
      <c r="D15" s="2"/>
      <c r="E15" s="2"/>
      <c r="F15" s="2"/>
      <c r="G15" s="97"/>
    </row>
    <row r="16" spans="1:7" hidden="1" x14ac:dyDescent="0.2">
      <c r="A16" s="2"/>
      <c r="B16" s="68">
        <v>2016</v>
      </c>
      <c r="C16" s="2"/>
      <c r="D16" s="2"/>
      <c r="E16" s="2"/>
      <c r="F16" s="2"/>
      <c r="G16" s="97"/>
    </row>
    <row r="17" spans="1:7" hidden="1" x14ac:dyDescent="0.2">
      <c r="A17" s="2"/>
      <c r="B17" s="68">
        <v>2016</v>
      </c>
      <c r="C17" s="2"/>
      <c r="D17" s="2"/>
      <c r="E17" s="2"/>
      <c r="F17" s="2"/>
      <c r="G17" s="97"/>
    </row>
    <row r="18" spans="1:7" hidden="1" x14ac:dyDescent="0.2">
      <c r="A18" s="2"/>
      <c r="B18" s="68">
        <v>2016</v>
      </c>
      <c r="C18" s="2"/>
      <c r="D18" s="2"/>
      <c r="E18" s="2"/>
      <c r="F18" s="2"/>
      <c r="G18" s="97"/>
    </row>
    <row r="19" spans="1:7" hidden="1" x14ac:dyDescent="0.2">
      <c r="A19" s="2"/>
      <c r="B19" s="68">
        <v>2016</v>
      </c>
      <c r="C19" s="2"/>
      <c r="D19" s="2"/>
      <c r="E19" s="2"/>
      <c r="F19" s="2"/>
      <c r="G19" s="97"/>
    </row>
    <row r="20" spans="1:7" hidden="1" x14ac:dyDescent="0.2">
      <c r="A20" s="2">
        <v>9</v>
      </c>
      <c r="B20" s="68">
        <v>2016</v>
      </c>
      <c r="C20" s="2"/>
      <c r="D20" s="2"/>
      <c r="E20" s="2"/>
      <c r="F20" s="2"/>
      <c r="G20" s="97"/>
    </row>
    <row r="21" spans="1:7" hidden="1" x14ac:dyDescent="0.2">
      <c r="A21" s="2">
        <v>10</v>
      </c>
      <c r="B21" s="68">
        <v>2016</v>
      </c>
      <c r="C21" s="2"/>
      <c r="D21" s="2"/>
      <c r="E21" s="2"/>
      <c r="F21" s="2"/>
      <c r="G21" s="97"/>
    </row>
    <row r="22" spans="1:7" hidden="1" x14ac:dyDescent="0.2">
      <c r="A22" s="2">
        <v>11</v>
      </c>
      <c r="B22" s="68">
        <v>2016</v>
      </c>
      <c r="C22" s="2"/>
      <c r="D22" s="2"/>
      <c r="E22" s="2"/>
      <c r="F22" s="2"/>
      <c r="G22" s="97"/>
    </row>
    <row r="23" spans="1:7" hidden="1" x14ac:dyDescent="0.2">
      <c r="A23" s="2">
        <v>12</v>
      </c>
      <c r="B23" s="68">
        <v>2016</v>
      </c>
      <c r="C23" s="2"/>
      <c r="D23" s="2"/>
      <c r="E23" s="2"/>
      <c r="F23" s="2"/>
      <c r="G23" s="97"/>
    </row>
    <row r="24" spans="1:7" hidden="1" x14ac:dyDescent="0.2">
      <c r="A24" s="2">
        <v>13</v>
      </c>
      <c r="B24" s="68">
        <v>2016</v>
      </c>
      <c r="C24" s="2"/>
      <c r="D24" s="2"/>
      <c r="E24" s="88"/>
      <c r="F24" s="2"/>
      <c r="G24" s="97"/>
    </row>
    <row r="25" spans="1:7" hidden="1" x14ac:dyDescent="0.2">
      <c r="A25" s="2"/>
      <c r="B25" s="2"/>
      <c r="C25" s="2"/>
      <c r="D25" s="2"/>
      <c r="E25" s="2"/>
      <c r="F25" s="2"/>
      <c r="G25" s="77"/>
    </row>
    <row r="26" spans="1:7" hidden="1" x14ac:dyDescent="0.2">
      <c r="A26" s="2"/>
      <c r="B26" s="2"/>
      <c r="C26" s="2"/>
      <c r="D26" s="2"/>
      <c r="E26" s="2"/>
      <c r="F26" s="2"/>
      <c r="G26" s="77"/>
    </row>
    <row r="27" spans="1:7" hidden="1" x14ac:dyDescent="0.2">
      <c r="A27" s="2"/>
      <c r="B27" s="2"/>
      <c r="C27" s="2"/>
      <c r="D27" s="2"/>
      <c r="E27" s="2"/>
      <c r="F27" s="2"/>
      <c r="G27" s="77"/>
    </row>
    <row r="28" spans="1:7" hidden="1" x14ac:dyDescent="0.2">
      <c r="A28" s="90"/>
      <c r="B28" s="91"/>
      <c r="C28" s="91"/>
      <c r="D28" s="91"/>
      <c r="E28" s="91"/>
      <c r="F28" s="92"/>
      <c r="G28" s="93"/>
    </row>
    <row r="29" spans="1:7" hidden="1" x14ac:dyDescent="0.2">
      <c r="A29" s="90"/>
      <c r="B29" s="91"/>
      <c r="C29" s="91"/>
      <c r="D29" s="91"/>
      <c r="E29" s="91"/>
      <c r="F29" s="92"/>
      <c r="G29" s="93"/>
    </row>
    <row r="30" spans="1:7" hidden="1" x14ac:dyDescent="0.2">
      <c r="A30" s="90"/>
      <c r="B30" s="91"/>
      <c r="C30" s="91"/>
      <c r="D30" s="91"/>
      <c r="E30" s="91"/>
      <c r="F30" s="92"/>
      <c r="G30" s="93"/>
    </row>
    <row r="31" spans="1:7" hidden="1" x14ac:dyDescent="0.2">
      <c r="A31" s="90"/>
      <c r="B31" s="91"/>
      <c r="C31" s="91"/>
      <c r="D31" s="91"/>
      <c r="E31" s="91"/>
      <c r="F31" s="92"/>
      <c r="G31" s="93"/>
    </row>
    <row r="32" spans="1:7" hidden="1" x14ac:dyDescent="0.2">
      <c r="A32" s="90"/>
      <c r="B32" s="91"/>
      <c r="C32" s="91"/>
      <c r="D32" s="91"/>
      <c r="E32" s="91"/>
      <c r="F32" s="92"/>
      <c r="G32" s="93"/>
    </row>
    <row r="33" spans="1:7" x14ac:dyDescent="0.2">
      <c r="A33" s="2">
        <v>2</v>
      </c>
      <c r="B33" s="68">
        <v>2016</v>
      </c>
      <c r="C33" s="2" t="s">
        <v>143</v>
      </c>
      <c r="D33" s="2" t="s">
        <v>144</v>
      </c>
      <c r="E33" s="2" t="s">
        <v>145</v>
      </c>
      <c r="F33" s="2"/>
      <c r="G33" s="97">
        <v>2271</v>
      </c>
    </row>
    <row r="34" spans="1:7" x14ac:dyDescent="0.2">
      <c r="A34" s="2">
        <v>3</v>
      </c>
      <c r="B34" s="68">
        <v>2016</v>
      </c>
      <c r="C34" s="2" t="s">
        <v>146</v>
      </c>
      <c r="D34" s="2" t="s">
        <v>147</v>
      </c>
      <c r="E34" s="2" t="s">
        <v>148</v>
      </c>
      <c r="F34" s="2"/>
      <c r="G34" s="97">
        <v>14508</v>
      </c>
    </row>
    <row r="35" spans="1:7" hidden="1" x14ac:dyDescent="0.2">
      <c r="A35" s="2"/>
      <c r="B35" s="2"/>
      <c r="C35" s="2"/>
      <c r="D35" s="2"/>
      <c r="E35" s="2"/>
      <c r="F35" s="2"/>
      <c r="G35" s="97"/>
    </row>
    <row r="36" spans="1:7" hidden="1" x14ac:dyDescent="0.2">
      <c r="A36" s="2"/>
      <c r="B36" s="2"/>
      <c r="C36" s="2"/>
      <c r="D36" s="2"/>
      <c r="E36" s="2"/>
      <c r="F36" s="2"/>
      <c r="G36" s="97"/>
    </row>
    <row r="37" spans="1:7" hidden="1" x14ac:dyDescent="0.2">
      <c r="A37" s="2"/>
      <c r="B37" s="2"/>
      <c r="C37" s="2"/>
      <c r="D37" s="2"/>
      <c r="E37" s="2"/>
      <c r="F37" s="2"/>
      <c r="G37" s="97"/>
    </row>
    <row r="38" spans="1:7" ht="13.5" thickBot="1" x14ac:dyDescent="0.25">
      <c r="A38" s="104" t="s">
        <v>22</v>
      </c>
      <c r="B38" s="105"/>
      <c r="C38" s="105"/>
      <c r="D38" s="105"/>
      <c r="E38" s="105"/>
      <c r="F38" s="106"/>
      <c r="G38" s="78">
        <f>'[1]декабрь ТР 16'!$AC$28</f>
        <v>917.46285</v>
      </c>
    </row>
    <row r="39" spans="1:7" ht="15.75" thickBot="1" x14ac:dyDescent="0.3">
      <c r="A39" s="107" t="s">
        <v>23</v>
      </c>
      <c r="B39" s="108"/>
      <c r="C39" s="108"/>
      <c r="D39" s="108"/>
      <c r="E39" s="108"/>
      <c r="F39" s="109"/>
      <c r="G39" s="23">
        <f>SUM(G4:G38)</f>
        <v>124676.46285</v>
      </c>
    </row>
    <row r="42" spans="1:7" x14ac:dyDescent="0.2">
      <c r="A42" s="84" t="s">
        <v>141</v>
      </c>
      <c r="B42" s="84"/>
      <c r="C42" s="84"/>
      <c r="D42" s="84"/>
      <c r="E42" s="84"/>
    </row>
  </sheetData>
  <mergeCells count="10">
    <mergeCell ref="A38:F38"/>
    <mergeCell ref="A39:F3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20" t="s">
        <v>100</v>
      </c>
      <c r="B3" s="120"/>
      <c r="C3" s="120"/>
      <c r="D3" s="120"/>
    </row>
    <row r="5" spans="1:4" ht="15.75" x14ac:dyDescent="0.25">
      <c r="A5" s="121" t="s">
        <v>83</v>
      </c>
      <c r="B5" s="121"/>
      <c r="C5" s="121"/>
      <c r="D5" s="121"/>
    </row>
    <row r="6" spans="1:4" ht="13.5" thickBot="1" x14ac:dyDescent="0.25"/>
    <row r="7" spans="1:4" ht="48" thickBot="1" x14ac:dyDescent="0.3">
      <c r="A7" s="25"/>
      <c r="B7" s="26" t="s">
        <v>57</v>
      </c>
      <c r="C7" s="26" t="s">
        <v>58</v>
      </c>
      <c r="D7" s="30" t="s">
        <v>59</v>
      </c>
    </row>
    <row r="8" spans="1:4" ht="15" customHeight="1" x14ac:dyDescent="0.2">
      <c r="A8" s="4" t="s">
        <v>62</v>
      </c>
      <c r="B8" s="5">
        <f>'выборка 15'!AL15</f>
        <v>69027.049999999988</v>
      </c>
      <c r="C8" s="5">
        <f>'выборка 15'!AO15</f>
        <v>30669.83</v>
      </c>
      <c r="D8" s="31">
        <f>'расход по дому ТО'!I17</f>
        <v>48938.664199999999</v>
      </c>
    </row>
    <row r="9" spans="1:4" ht="33" customHeight="1" x14ac:dyDescent="0.2">
      <c r="A9" s="3" t="s">
        <v>63</v>
      </c>
      <c r="B9" s="2">
        <v>0</v>
      </c>
      <c r="C9" s="2">
        <v>0</v>
      </c>
      <c r="D9" s="31">
        <f>('выборка 15'!B3*1.74)*1</f>
        <v>4673.1179999999995</v>
      </c>
    </row>
    <row r="10" spans="1:4" ht="31.5" customHeight="1" x14ac:dyDescent="0.2">
      <c r="A10" s="3" t="s">
        <v>64</v>
      </c>
      <c r="B10" s="2"/>
      <c r="C10" s="2"/>
      <c r="D10" s="31">
        <f>('выборка 15'!B4*0.15)*1</f>
        <v>402.85499999999996</v>
      </c>
    </row>
    <row r="11" spans="1:4" ht="15" customHeight="1" x14ac:dyDescent="0.2">
      <c r="A11" s="4" t="s">
        <v>65</v>
      </c>
      <c r="B11" s="2">
        <v>0</v>
      </c>
      <c r="C11" s="2">
        <v>0</v>
      </c>
      <c r="D11" s="31"/>
    </row>
    <row r="12" spans="1:4" ht="26.25" customHeight="1" x14ac:dyDescent="0.2">
      <c r="A12" s="3" t="s">
        <v>66</v>
      </c>
      <c r="B12" s="2">
        <v>0</v>
      </c>
      <c r="C12" s="2">
        <v>0</v>
      </c>
      <c r="D12" s="31"/>
    </row>
    <row r="13" spans="1:4" ht="34.5" customHeight="1" thickBot="1" x14ac:dyDescent="0.25">
      <c r="A13" s="32" t="s">
        <v>67</v>
      </c>
      <c r="B13" s="8">
        <v>0</v>
      </c>
      <c r="C13" s="8">
        <v>0</v>
      </c>
      <c r="D13" s="62"/>
    </row>
    <row r="14" spans="1:4" ht="15" customHeight="1" thickBot="1" x14ac:dyDescent="0.3">
      <c r="A14" s="27" t="s">
        <v>75</v>
      </c>
      <c r="B14" s="28">
        <f t="shared" ref="B14:C14" si="0">SUM(B8:B13)</f>
        <v>69027.049999999988</v>
      </c>
      <c r="C14" s="28">
        <f t="shared" si="0"/>
        <v>30669.83</v>
      </c>
      <c r="D14" s="29">
        <f>SUM(D8:D13)</f>
        <v>54014.637200000005</v>
      </c>
    </row>
    <row r="15" spans="1:4" ht="15" customHeight="1" x14ac:dyDescent="0.25">
      <c r="A15" s="60"/>
      <c r="B15" s="60"/>
      <c r="C15" s="60"/>
      <c r="D15" s="61"/>
    </row>
    <row r="16" spans="1:4" ht="15.75" x14ac:dyDescent="0.25">
      <c r="A16" s="121" t="s">
        <v>101</v>
      </c>
      <c r="B16" s="121"/>
      <c r="C16" s="121"/>
      <c r="D16" s="121"/>
    </row>
    <row r="17" spans="1:4" ht="15" customHeight="1" x14ac:dyDescent="0.25">
      <c r="A17" s="60"/>
      <c r="B17" s="60"/>
      <c r="C17" s="60"/>
      <c r="D17" s="61"/>
    </row>
    <row r="18" spans="1:4" ht="15" customHeight="1" x14ac:dyDescent="0.25">
      <c r="A18" s="60"/>
      <c r="B18" s="60"/>
      <c r="C18" s="60"/>
      <c r="D18" s="61"/>
    </row>
    <row r="19" spans="1:4" ht="15" customHeight="1" x14ac:dyDescent="0.25">
      <c r="A19" s="60"/>
      <c r="B19" s="60"/>
      <c r="C19" s="60"/>
      <c r="D19" s="61"/>
    </row>
    <row r="20" spans="1:4" ht="15.75" x14ac:dyDescent="0.25">
      <c r="A20" s="121" t="s">
        <v>83</v>
      </c>
      <c r="B20" s="121"/>
      <c r="C20" s="121"/>
      <c r="D20" s="121"/>
    </row>
    <row r="21" spans="1:4" ht="15" customHeight="1" thickBot="1" x14ac:dyDescent="0.3">
      <c r="A21" s="60"/>
      <c r="B21" s="60"/>
      <c r="C21" s="60"/>
      <c r="D21" s="61"/>
    </row>
    <row r="22" spans="1:4" ht="15" customHeight="1" thickBot="1" x14ac:dyDescent="0.25">
      <c r="A22" s="63" t="s">
        <v>76</v>
      </c>
      <c r="B22" s="19">
        <f>'выборка 15'!Q15</f>
        <v>5452.27</v>
      </c>
      <c r="C22" s="19">
        <f>'выборка 15'!T15</f>
        <v>3072.42</v>
      </c>
      <c r="D22" s="64">
        <v>0</v>
      </c>
    </row>
    <row r="24" spans="1:4" ht="15.75" x14ac:dyDescent="0.25">
      <c r="A24" s="121" t="s">
        <v>101</v>
      </c>
      <c r="B24" s="121"/>
      <c r="C24" s="121"/>
      <c r="D24" s="121"/>
    </row>
    <row r="27" spans="1:4" x14ac:dyDescent="0.2">
      <c r="A27" s="100" t="s">
        <v>98</v>
      </c>
      <c r="B27" s="100"/>
      <c r="C27" s="100"/>
      <c r="D27" s="100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:I1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23" t="s">
        <v>68</v>
      </c>
      <c r="B2" s="123"/>
      <c r="C2" s="123"/>
      <c r="D2" s="123"/>
      <c r="E2" s="123"/>
      <c r="F2" s="123"/>
      <c r="G2" s="123"/>
      <c r="H2" s="123"/>
      <c r="I2" s="123"/>
    </row>
    <row r="3" spans="1:9" ht="17.25" x14ac:dyDescent="0.3">
      <c r="A3" s="123" t="s">
        <v>78</v>
      </c>
      <c r="B3" s="123"/>
      <c r="C3" s="123"/>
      <c r="D3" s="123"/>
      <c r="E3" s="123"/>
      <c r="F3" s="123"/>
      <c r="G3" s="123"/>
      <c r="H3" s="123"/>
      <c r="I3" s="123"/>
    </row>
    <row r="4" spans="1:9" ht="17.25" x14ac:dyDescent="0.3">
      <c r="A4" s="123" t="s">
        <v>99</v>
      </c>
      <c r="B4" s="123"/>
      <c r="C4" s="123"/>
      <c r="D4" s="123"/>
      <c r="E4" s="123"/>
      <c r="F4" s="123"/>
      <c r="G4" s="123"/>
      <c r="H4" s="123"/>
      <c r="I4" s="123"/>
    </row>
    <row r="5" spans="1:9" ht="13.5" thickBot="1" x14ac:dyDescent="0.25"/>
    <row r="6" spans="1:9" ht="45.75" thickBot="1" x14ac:dyDescent="0.25">
      <c r="A6" s="33" t="s">
        <v>14</v>
      </c>
      <c r="B6" s="34" t="s">
        <v>15</v>
      </c>
      <c r="C6" s="35" t="s">
        <v>16</v>
      </c>
      <c r="D6" s="35" t="s">
        <v>69</v>
      </c>
      <c r="E6" s="35" t="s">
        <v>18</v>
      </c>
      <c r="F6" s="36" t="s">
        <v>87</v>
      </c>
      <c r="G6" s="36" t="s">
        <v>70</v>
      </c>
      <c r="H6" s="36" t="s">
        <v>21</v>
      </c>
      <c r="I6" s="7" t="s">
        <v>71</v>
      </c>
    </row>
    <row r="7" spans="1:9" x14ac:dyDescent="0.2">
      <c r="A7" s="37">
        <v>1</v>
      </c>
      <c r="B7" s="38">
        <v>2015</v>
      </c>
      <c r="C7" s="39" t="s">
        <v>84</v>
      </c>
      <c r="D7" s="40" t="s">
        <v>85</v>
      </c>
      <c r="E7" s="41" t="s">
        <v>86</v>
      </c>
      <c r="F7" s="42" t="s">
        <v>88</v>
      </c>
      <c r="G7" s="42"/>
      <c r="H7" s="42"/>
      <c r="I7" s="43">
        <v>656.6</v>
      </c>
    </row>
    <row r="8" spans="1:9" ht="51" x14ac:dyDescent="0.2">
      <c r="A8" s="37">
        <v>2</v>
      </c>
      <c r="B8" s="38">
        <v>2015</v>
      </c>
      <c r="C8" s="39" t="s">
        <v>84</v>
      </c>
      <c r="D8" s="40"/>
      <c r="E8" s="41" t="s">
        <v>89</v>
      </c>
      <c r="F8" s="42" t="s">
        <v>90</v>
      </c>
      <c r="G8" s="42"/>
      <c r="H8" s="42"/>
      <c r="I8" s="43">
        <v>3255.55</v>
      </c>
    </row>
    <row r="9" spans="1:9" ht="25.5" x14ac:dyDescent="0.2">
      <c r="A9" s="37">
        <v>3</v>
      </c>
      <c r="B9" s="38">
        <v>2015</v>
      </c>
      <c r="C9" s="39" t="s">
        <v>84</v>
      </c>
      <c r="D9" s="40"/>
      <c r="E9" s="41" t="s">
        <v>91</v>
      </c>
      <c r="F9" s="42" t="s">
        <v>92</v>
      </c>
      <c r="G9" s="42"/>
      <c r="H9" s="42"/>
      <c r="I9" s="43">
        <v>41321.43</v>
      </c>
    </row>
    <row r="10" spans="1:9" ht="25.5" x14ac:dyDescent="0.2">
      <c r="A10" s="37">
        <v>4</v>
      </c>
      <c r="B10" s="38">
        <v>2015</v>
      </c>
      <c r="C10" s="39" t="s">
        <v>84</v>
      </c>
      <c r="D10" s="40"/>
      <c r="E10" s="41" t="s">
        <v>93</v>
      </c>
      <c r="F10" s="42" t="s">
        <v>94</v>
      </c>
      <c r="G10" s="42"/>
      <c r="H10" s="42"/>
      <c r="I10" s="43">
        <v>440.03</v>
      </c>
    </row>
    <row r="11" spans="1:9" ht="38.25" x14ac:dyDescent="0.2">
      <c r="A11" s="37">
        <v>5</v>
      </c>
      <c r="B11" s="38">
        <v>2015</v>
      </c>
      <c r="C11" s="39" t="s">
        <v>84</v>
      </c>
      <c r="D11" s="40"/>
      <c r="E11" s="41" t="s">
        <v>95</v>
      </c>
      <c r="F11" s="42" t="s">
        <v>96</v>
      </c>
      <c r="G11" s="42"/>
      <c r="H11" s="42"/>
      <c r="I11" s="43">
        <v>2793.81</v>
      </c>
    </row>
    <row r="12" spans="1:9" x14ac:dyDescent="0.2">
      <c r="A12" s="37"/>
      <c r="B12" s="38"/>
      <c r="C12" s="39"/>
      <c r="D12" s="40"/>
      <c r="E12" s="41"/>
      <c r="F12" s="42"/>
      <c r="G12" s="42"/>
      <c r="H12" s="42"/>
      <c r="I12" s="43"/>
    </row>
    <row r="13" spans="1:9" x14ac:dyDescent="0.2">
      <c r="A13" s="37"/>
      <c r="B13" s="38"/>
      <c r="C13" s="39"/>
      <c r="D13" s="40"/>
      <c r="E13" s="41"/>
      <c r="F13" s="42"/>
      <c r="G13" s="42"/>
      <c r="H13" s="42"/>
      <c r="I13" s="43"/>
    </row>
    <row r="14" spans="1:9" x14ac:dyDescent="0.2">
      <c r="A14" s="37"/>
      <c r="B14" s="38"/>
      <c r="C14" s="39"/>
      <c r="D14" s="40"/>
      <c r="E14" s="41"/>
      <c r="F14" s="42"/>
      <c r="G14" s="42"/>
      <c r="H14" s="42"/>
      <c r="I14" s="43"/>
    </row>
    <row r="15" spans="1:9" x14ac:dyDescent="0.2">
      <c r="A15" s="37"/>
      <c r="B15" s="38"/>
      <c r="C15" s="39"/>
      <c r="D15" s="40"/>
      <c r="E15" s="41"/>
      <c r="F15" s="42"/>
      <c r="G15" s="42"/>
      <c r="H15" s="42"/>
      <c r="I15" s="43"/>
    </row>
    <row r="16" spans="1:9" ht="15.75" thickBot="1" x14ac:dyDescent="0.25">
      <c r="A16" s="44"/>
      <c r="B16" s="124" t="s">
        <v>72</v>
      </c>
      <c r="C16" s="125"/>
      <c r="D16" s="125"/>
      <c r="E16" s="125"/>
      <c r="F16" s="125"/>
      <c r="G16" s="125"/>
      <c r="H16" s="126"/>
      <c r="I16" s="45">
        <f>'выборка 15'!AP15+'выборка 15'!AQ15</f>
        <v>471.24420000000003</v>
      </c>
    </row>
    <row r="17" spans="1:9" ht="15.75" thickBot="1" x14ac:dyDescent="0.3">
      <c r="A17" s="107" t="s">
        <v>73</v>
      </c>
      <c r="B17" s="108"/>
      <c r="C17" s="108"/>
      <c r="D17" s="46"/>
      <c r="E17" s="46"/>
      <c r="F17" s="46"/>
      <c r="G17" s="46"/>
      <c r="H17" s="46"/>
      <c r="I17" s="47">
        <f>SUM(I7:I16)</f>
        <v>48938.664199999999</v>
      </c>
    </row>
    <row r="18" spans="1:9" x14ac:dyDescent="0.2">
      <c r="A18" s="127"/>
      <c r="B18" s="127"/>
      <c r="C18" s="128"/>
      <c r="D18" s="128"/>
      <c r="E18" s="128"/>
      <c r="F18" s="128"/>
      <c r="G18" s="128"/>
      <c r="H18" s="128"/>
      <c r="I18" s="128"/>
    </row>
    <row r="22" spans="1:9" ht="15" x14ac:dyDescent="0.25">
      <c r="A22" s="122" t="s">
        <v>97</v>
      </c>
      <c r="B22" s="122"/>
      <c r="C22" s="122"/>
      <c r="D22" s="122"/>
      <c r="E22" s="122"/>
      <c r="F22" s="122"/>
      <c r="G22" s="122"/>
      <c r="H22" s="122"/>
      <c r="I22" s="122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  ТР 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2017-01-16T12:04:34Z</cp:lastPrinted>
  <dcterms:created xsi:type="dcterms:W3CDTF">2015-02-24T21:57:31Z</dcterms:created>
  <dcterms:modified xsi:type="dcterms:W3CDTF">2017-01-16T12:06:04Z</dcterms:modified>
</cp:coreProperties>
</file>