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activeTab="5"/>
  </bookViews>
  <sheets>
    <sheet name="выборка 15" sheetId="3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Р" sheetId="7" r:id="rId5"/>
    <sheet name="расход  ТР " sheetId="8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C7" i="7" l="1"/>
  <c r="F45" i="8"/>
  <c r="C8" i="7"/>
  <c r="B8" i="7"/>
  <c r="B7" i="7"/>
  <c r="C10" i="4"/>
  <c r="C7" i="4"/>
  <c r="F46" i="2"/>
  <c r="B10" i="4"/>
  <c r="B7" i="4"/>
  <c r="C9" i="7" l="1"/>
  <c r="F46" i="8"/>
  <c r="D7" i="7" s="1"/>
  <c r="D9" i="7" s="1"/>
  <c r="D13" i="7" l="1"/>
  <c r="B9" i="7"/>
  <c r="D11" i="7"/>
  <c r="D9" i="4"/>
  <c r="D8" i="4"/>
  <c r="AI10" i="3" l="1"/>
  <c r="C11" i="4" l="1"/>
  <c r="B11" i="4"/>
  <c r="D10" i="5"/>
  <c r="D9" i="5"/>
  <c r="AC9" i="3"/>
  <c r="E14" i="5"/>
  <c r="AM15" i="3"/>
  <c r="AJ15" i="3"/>
  <c r="S15" i="3"/>
  <c r="P15" i="3"/>
  <c r="T14" i="3"/>
  <c r="T13" i="3"/>
  <c r="T12" i="3"/>
  <c r="T11" i="3"/>
  <c r="T10" i="3"/>
  <c r="T9" i="3"/>
  <c r="T8" i="3"/>
  <c r="T7" i="3"/>
  <c r="T6" i="3"/>
  <c r="T5" i="3"/>
  <c r="T4" i="3"/>
  <c r="Q14" i="3"/>
  <c r="Q13" i="3"/>
  <c r="Q12" i="3"/>
  <c r="Q11" i="3"/>
  <c r="Q10" i="3"/>
  <c r="Q9" i="3"/>
  <c r="Q8" i="3"/>
  <c r="Q7" i="3"/>
  <c r="Q6" i="3"/>
  <c r="Q5" i="3"/>
  <c r="Q4" i="3"/>
  <c r="T3" i="3"/>
  <c r="Q3" i="3"/>
  <c r="AO14" i="3"/>
  <c r="AO13" i="3"/>
  <c r="AO12" i="3"/>
  <c r="AO11" i="3"/>
  <c r="AO10" i="3"/>
  <c r="AO9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Q15" i="3" l="1"/>
  <c r="B22" i="5" s="1"/>
  <c r="C8" i="1" s="1"/>
  <c r="T15" i="3"/>
  <c r="C22" i="5" s="1"/>
  <c r="AO15" i="3"/>
  <c r="AP15" i="3"/>
  <c r="G15" i="3"/>
  <c r="D15" i="3"/>
  <c r="I24" i="6" l="1"/>
  <c r="I25" i="6" s="1"/>
  <c r="D8" i="5" s="1"/>
  <c r="D14" i="5" s="1"/>
  <c r="D8" i="1"/>
  <c r="G24" i="5"/>
  <c r="F8" i="1" s="1"/>
  <c r="AL15" i="3" l="1"/>
  <c r="AI15" i="3"/>
  <c r="AN15" i="3"/>
  <c r="C8" i="5" s="1"/>
  <c r="AK15" i="3"/>
  <c r="B8" i="5" s="1"/>
  <c r="B14" i="5" s="1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C10" i="1" s="1"/>
  <c r="AB15" i="3"/>
  <c r="D10" i="1" s="1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6" i="1" l="1"/>
  <c r="G22" i="5"/>
  <c r="C14" i="5"/>
  <c r="N15" i="3"/>
  <c r="F47" i="2" s="1"/>
  <c r="D7" i="4" l="1"/>
  <c r="D11" i="4" s="1"/>
  <c r="D7" i="1"/>
  <c r="G16" i="5"/>
  <c r="F7" i="1" s="1"/>
  <c r="D6" i="1"/>
  <c r="F6" i="1"/>
  <c r="G8" i="5"/>
  <c r="G14" i="5" s="1"/>
  <c r="D13" i="4" l="1"/>
</calcChain>
</file>

<file path=xl/sharedStrings.xml><?xml version="1.0" encoding="utf-8"?>
<sst xmlns="http://schemas.openxmlformats.org/spreadsheetml/2006/main" count="249" uniqueCount="169">
  <si>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</si>
  <si>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</si>
  <si>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</si>
  <si>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</si>
  <si>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</si>
  <si>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</si>
  <si>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</si>
  <si>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</si>
  <si>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</si>
  <si>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</si>
  <si>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</si>
  <si>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</si>
  <si>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</si>
  <si>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</si>
  <si>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</si>
  <si>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</si>
  <si>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</si>
  <si>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</si>
  <si>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</si>
  <si>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</si>
  <si>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</si>
  <si>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</si>
  <si>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</si>
  <si>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</si>
  <si>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</si>
  <si>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</si>
  <si>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</si>
  <si>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</si>
  <si>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</si>
  <si>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</si>
  <si>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</si>
  <si>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</si>
  <si>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</si>
  <si>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</si>
  <si>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</si>
  <si>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</si>
  <si>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</si>
  <si>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</si>
  <si>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</si>
  <si>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</si>
  <si>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</si>
  <si>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</si>
  <si>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</si>
  <si>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</si>
  <si>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</si>
  <si>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</si>
  <si>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</si>
  <si>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</si>
  <si>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</si>
  <si>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</si>
  <si>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</si>
  <si>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</si>
  <si>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</si>
  <si>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</si>
  <si>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</si>
  <si>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</si>
  <si>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</si>
  <si>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</si>
  <si>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</si>
  <si>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</si>
  <si>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</si>
  <si>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</si>
  <si>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</si>
  <si>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</si>
  <si>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</si>
  <si>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</si>
  <si>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</si>
  <si>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</si>
  <si>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</si>
  <si>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</si>
  <si>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</si>
  <si>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</si>
  <si>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</si>
  <si>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</si>
  <si>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</si>
  <si>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</si>
  <si>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</si>
  <si>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</si>
  <si>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С.Шило, 164</t>
  </si>
  <si>
    <t>в доме по адресу ул. С.Шило, 164</t>
  </si>
  <si>
    <t>Итого</t>
  </si>
  <si>
    <t>начислено за дымоходы и вент каналы. Жил</t>
  </si>
  <si>
    <t>получено за дымоходы и вент каналы. Жил</t>
  </si>
  <si>
    <t>доплата за уборку лестничных клетей январь- апрель 2015 г</t>
  </si>
  <si>
    <t>задолженность по данным статьям</t>
  </si>
  <si>
    <t>остаток на данный момент</t>
  </si>
  <si>
    <t>в доме по  адресу ул. С. Шило, 164  за период с 01.06.2015 по 30.06.2015гг.</t>
  </si>
  <si>
    <t>Остаток денежных средств дома на 01.06.2015 г</t>
  </si>
  <si>
    <t>июнь</t>
  </si>
  <si>
    <t>подвал</t>
  </si>
  <si>
    <t>Объем выполненых работ</t>
  </si>
  <si>
    <t>Слив воды из системы ЦО</t>
  </si>
  <si>
    <t>кв. 55</t>
  </si>
  <si>
    <t>14029 м3 объем здания</t>
  </si>
  <si>
    <t>Устранение засора труб КНС</t>
  </si>
  <si>
    <t>ф 100 мм-16 м/п</t>
  </si>
  <si>
    <t>Ремонт ХВС</t>
  </si>
  <si>
    <t>Ремонт внутридомовой системы ЦО</t>
  </si>
  <si>
    <t>Демонтаж и монтаж п/п фасон. Частей ( перепаковка муфты раз. Американка ф 50 мм)-1 шт.</t>
  </si>
  <si>
    <t>Ревизия задвижек ф 80 мм -2 шт. Установка и снятие заглушек ф 80 мм-2 шт. с их изготовлением. Ревизия проб. Кранов ф 20 мм-20 шт.</t>
  </si>
  <si>
    <t>Гидравлическое испытание внутридомовой системы ЦО</t>
  </si>
  <si>
    <t>2748 м/п</t>
  </si>
  <si>
    <t>Гидравлическое испытание ввода и узла управления ЦО</t>
  </si>
  <si>
    <t>ф89 мм-90 м/п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</si>
  <si>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</si>
  <si>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</si>
  <si>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С.Шило, 164</t>
  </si>
  <si>
    <t>Остаток денежных средств дома на 31.07.2015 г</t>
  </si>
  <si>
    <t>придомовая территория</t>
  </si>
  <si>
    <t>покос травы</t>
  </si>
  <si>
    <t>Содержание и Ремонт жилья</t>
  </si>
  <si>
    <t>Содержание и Ремонт жилья: субабоненты</t>
  </si>
  <si>
    <t>Уборка придомовой территории</t>
  </si>
  <si>
    <t>Остаток денежных средств дома на 31.12.2015 г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</si>
  <si>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С.Шило, 164</t>
  </si>
  <si>
    <t>Сальдо на 01.01.2016 г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</si>
  <si>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</si>
  <si>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</si>
  <si>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</si>
  <si>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 xml:space="preserve">Информация о выполненных работах по статье "Содержание и Ремонт жилья" по адресу ул. С.Шило, 164  за период 01.01.2016 г по 31.07.2016 г </t>
  </si>
  <si>
    <t>корректировка сметы № 16 от 30.06.2015г</t>
  </si>
  <si>
    <t>корректировка сметы № 17 от 30.06.2015г</t>
  </si>
  <si>
    <t>корректировка сметы № 35 от 30.10.2015г</t>
  </si>
  <si>
    <t>корректировка осенне-весеннего осмотра за 2015 г</t>
  </si>
  <si>
    <t>январь</t>
  </si>
  <si>
    <t>смена труб ХВС</t>
  </si>
  <si>
    <t>подъезд 1 этаж 1, подвал</t>
  </si>
  <si>
    <t>ремонт электроосвещения в подъезде и в подвале</t>
  </si>
  <si>
    <t>февраль</t>
  </si>
  <si>
    <t>кв. 56,52,48,44,магазин,частично подвал</t>
  </si>
  <si>
    <t>ремонт системы ЦО</t>
  </si>
  <si>
    <t>кв. 55,51,43,39,магазин,частично подвал</t>
  </si>
  <si>
    <t>смена труб стояков ЦО</t>
  </si>
  <si>
    <t>март</t>
  </si>
  <si>
    <t>кв.10, магазин "Обувь"</t>
  </si>
  <si>
    <t>магазин "Обувь" ( с колодца)</t>
  </si>
  <si>
    <t>устранение засора труб КНС(выпуск)</t>
  </si>
  <si>
    <t>апрель</t>
  </si>
  <si>
    <t>замена ламп,монтаж патрона,ремонт выключателя</t>
  </si>
  <si>
    <t>ремонт фасада</t>
  </si>
  <si>
    <t>ремонт трубопроводов ЦО</t>
  </si>
  <si>
    <t>ремонт кровли</t>
  </si>
  <si>
    <t>кровля</t>
  </si>
  <si>
    <t>фасад</t>
  </si>
  <si>
    <t>подготовительные работы к гидравлическим испытаниям</t>
  </si>
  <si>
    <t>гидравлические испытания системы ЦО</t>
  </si>
  <si>
    <t>Сальдо на 01.08.2016 г</t>
  </si>
  <si>
    <t xml:space="preserve">Информация о выполненных работах по статье "Ремонт жилья" по адресу ул. С.Шило, 164  за период 01.08.2016 г по 31.08.2016 г </t>
  </si>
  <si>
    <t>Ремонт жилья: субабоненты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</si>
  <si>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</si>
  <si>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"Ремонт Жилья" за период с 01.08.2016 г по 31.12.2016 г по адресу ул. С.Шило, 164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</si>
  <si>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</si>
  <si>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</si>
  <si>
    <t>сентябрь</t>
  </si>
  <si>
    <t>кв.29</t>
  </si>
  <si>
    <t>ремонт щита этажного</t>
  </si>
  <si>
    <t>кв.55</t>
  </si>
  <si>
    <t>ремонт светильника</t>
  </si>
  <si>
    <t>октябрь</t>
  </si>
  <si>
    <t>кв.40,53,55</t>
  </si>
  <si>
    <t>кв.42</t>
  </si>
  <si>
    <t>смена труб ЦО</t>
  </si>
  <si>
    <t>ноябрь</t>
  </si>
  <si>
    <t>кв.44,магазин,подвал</t>
  </si>
  <si>
    <t>смена труб КНС</t>
  </si>
  <si>
    <t>кв.18-21</t>
  </si>
  <si>
    <t>декабрь</t>
  </si>
  <si>
    <t>кв.45</t>
  </si>
  <si>
    <t>ремонт кирпичной кладки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</si>
</sst>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49">
    <xf numFmtId="0" fontId="0" fillId="0" borderId="0" xfId="0"/>
    <xf numFmtId="0" fontId="4" fillId="0" borderId="0" xfId="0" applyFont="1" applyAlignme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2" fillId="0" borderId="3" xfId="0" applyFont="1" applyBorder="1"/>
    <xf numFmtId="0" fontId="2" fillId="0" borderId="21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2" fillId="0" borderId="12" xfId="0" applyNumberFormat="1" applyFont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21" xfId="0" applyFont="1" applyBorder="1"/>
    <xf numFmtId="0" fontId="5" fillId="0" borderId="12" xfId="0" applyFont="1" applyBorder="1"/>
    <xf numFmtId="2" fontId="5" fillId="0" borderId="12" xfId="0" applyNumberFormat="1" applyFont="1" applyBorder="1"/>
    <xf numFmtId="2" fontId="5" fillId="0" borderId="0" xfId="0" applyNumberFormat="1" applyFont="1"/>
    <xf numFmtId="0" fontId="7" fillId="0" borderId="16" xfId="0" applyFont="1" applyBorder="1" applyAlignment="1">
      <alignment wrapText="1"/>
    </xf>
    <xf numFmtId="0" fontId="7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wrapText="1"/>
    </xf>
    <xf numFmtId="2" fontId="0" fillId="0" borderId="0" xfId="0" applyNumberFormat="1"/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5" fillId="0" borderId="10" xfId="0" applyNumberFormat="1" applyFont="1" applyBorder="1" applyAlignment="1"/>
    <xf numFmtId="164" fontId="5" fillId="0" borderId="14" xfId="0" applyNumberFormat="1" applyFont="1" applyBorder="1" applyAlignment="1"/>
    <xf numFmtId="2" fontId="0" fillId="2" borderId="3" xfId="0" applyNumberFormat="1" applyFill="1" applyBorder="1"/>
    <xf numFmtId="2" fontId="5" fillId="0" borderId="22" xfId="0" applyNumberFormat="1" applyFont="1" applyBorder="1"/>
    <xf numFmtId="0" fontId="2" fillId="0" borderId="32" xfId="0" applyFont="1" applyBorder="1" applyAlignment="1">
      <alignment wrapText="1"/>
    </xf>
    <xf numFmtId="0" fontId="0" fillId="0" borderId="33" xfId="0" applyBorder="1"/>
    <xf numFmtId="0" fontId="2" fillId="0" borderId="3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0" fillId="0" borderId="28" xfId="0" applyBorder="1"/>
    <xf numFmtId="0" fontId="2" fillId="0" borderId="37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5" fillId="0" borderId="0" xfId="0" applyFont="1" applyBorder="1"/>
    <xf numFmtId="2" fontId="5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2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0" fontId="1" fillId="3" borderId="3" xfId="1" applyBorder="1"/>
    <xf numFmtId="0" fontId="1" fillId="3" borderId="11" xfId="1" applyBorder="1"/>
    <xf numFmtId="0" fontId="1" fillId="3" borderId="12" xfId="1" applyBorder="1"/>
    <xf numFmtId="2" fontId="0" fillId="0" borderId="34" xfId="0" applyNumberFormat="1" applyBorder="1"/>
    <xf numFmtId="2" fontId="0" fillId="0" borderId="36" xfId="0" applyNumberFormat="1" applyBorder="1"/>
    <xf numFmtId="2" fontId="0" fillId="0" borderId="28" xfId="0" applyNumberFormat="1" applyBorder="1"/>
    <xf numFmtId="0" fontId="6" fillId="0" borderId="0" xfId="0" applyFont="1" applyAlignment="1">
      <alignment horizontal="left" wrapText="1"/>
    </xf>
    <xf numFmtId="0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6" fillId="0" borderId="41" xfId="0" applyFont="1" applyBorder="1"/>
    <xf numFmtId="0" fontId="0" fillId="0" borderId="39" xfId="0" applyBorder="1"/>
    <xf numFmtId="0" fontId="0" fillId="0" borderId="27" xfId="0" applyBorder="1"/>
    <xf numFmtId="0" fontId="0" fillId="0" borderId="8" xfId="0" applyBorder="1"/>
    <xf numFmtId="0" fontId="0" fillId="0" borderId="35" xfId="0" applyBorder="1"/>
    <xf numFmtId="0" fontId="0" fillId="0" borderId="36" xfId="0" applyBorder="1"/>
    <xf numFmtId="164" fontId="0" fillId="0" borderId="36" xfId="0" applyNumberFormat="1" applyBorder="1" applyAlignment="1">
      <alignment vertical="center"/>
    </xf>
    <xf numFmtId="0" fontId="0" fillId="0" borderId="26" xfId="0" applyBorder="1"/>
    <xf numFmtId="2" fontId="0" fillId="0" borderId="20" xfId="0" applyNumberFormat="1" applyBorder="1"/>
    <xf numFmtId="0" fontId="2" fillId="0" borderId="0" xfId="0" applyFont="1" applyFill="1" applyBorder="1" applyAlignment="1"/>
    <xf numFmtId="2" fontId="5" fillId="0" borderId="18" xfId="0" applyNumberFormat="1" applyFont="1" applyBorder="1"/>
    <xf numFmtId="0" fontId="0" fillId="0" borderId="15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0" fontId="10" fillId="0" borderId="0" xfId="0" applyFont="1"/>
    <xf numFmtId="0" fontId="0" fillId="0" borderId="1" xfId="0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3" xfId="0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11" fillId="0" borderId="0" xfId="0" applyFont="1"/>
    <xf numFmtId="2" fontId="10" fillId="0" borderId="0" xfId="0" applyNumberFormat="1" applyFont="1"/>
    <xf numFmtId="0" fontId="0" fillId="0" borderId="1" xfId="0" applyBorder="1" applyAlignment="1">
      <alignment horizontal="center" vertical="center"/>
    </xf>
    <xf numFmtId="2" fontId="0" fillId="0" borderId="30" xfId="0" applyNumberFormat="1" applyBorder="1"/>
    <xf numFmtId="0" fontId="0" fillId="0" borderId="3" xfId="0" applyBorder="1" applyAlignment="1"/>
    <xf numFmtId="0" fontId="0" fillId="0" borderId="1" xfId="0" applyBorder="1" applyAlignment="1"/>
    <xf numFmtId="0" fontId="0" fillId="0" borderId="3" xfId="0" applyBorder="1" applyAlignment="1">
      <alignment horizontal="center" vertical="center"/>
    </xf>
    <xf numFmtId="2" fontId="0" fillId="0" borderId="3" xfId="0" applyNumberFormat="1" applyBorder="1"/>
    <xf numFmtId="2" fontId="11" fillId="0" borderId="0" xfId="0" applyNumberFormat="1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6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9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5" xfId="0" applyNumberFormat="1" applyFont="1" applyBorder="1" applyAlignment="1">
      <alignment horizontal="left" vertical="center"/>
    </xf>
    <xf numFmtId="0" fontId="2" fillId="0" borderId="38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D43">
            <v>123277.54000000002</v>
          </cell>
          <cell r="F43">
            <v>83617.510000000009</v>
          </cell>
          <cell r="N43">
            <v>147870.75999999998</v>
          </cell>
          <cell r="P43">
            <v>53369.969999999994</v>
          </cell>
          <cell r="AJ43">
            <v>3018.6109500000002</v>
          </cell>
          <cell r="AL43">
            <v>84.910650000000004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3">
          <cell r="E43">
            <v>296171.82</v>
          </cell>
          <cell r="I43">
            <v>156907.51</v>
          </cell>
          <cell r="Q43">
            <v>305913.09000000003</v>
          </cell>
          <cell r="S43">
            <v>96821.15</v>
          </cell>
          <cell r="AO43">
            <v>6041.0136000000002</v>
          </cell>
          <cell r="AQ43">
            <v>179.09985000000003</v>
          </cell>
          <cell r="BF43">
            <v>4687.3860000000004</v>
          </cell>
          <cell r="BH43">
            <v>404.08499999999998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2">
          <cell r="E42">
            <v>63303.99</v>
          </cell>
          <cell r="G42">
            <v>-538.78</v>
          </cell>
          <cell r="I42">
            <v>35004.740000000005</v>
          </cell>
          <cell r="K42">
            <v>50875.12999999999</v>
          </cell>
          <cell r="M42">
            <v>22374.899999999998</v>
          </cell>
          <cell r="AC42">
            <v>1098.7504499999998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P1" workbookViewId="0">
      <selection activeCell="AO9" sqref="AO9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81</v>
      </c>
      <c r="Q2" s="15" t="s">
        <v>80</v>
      </c>
      <c r="R2" s="15" t="s">
        <v>37</v>
      </c>
      <c r="S2" s="15" t="s">
        <v>82</v>
      </c>
      <c r="T2" s="15" t="s">
        <v>80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75</v>
      </c>
      <c r="AP2" s="17" t="s">
        <v>33</v>
      </c>
    </row>
    <row r="3" spans="1:42" ht="15" x14ac:dyDescent="0.25">
      <c r="A3" s="12" t="s">
        <v>78</v>
      </c>
      <c r="B3" s="5">
        <v>2693.9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70">
        <f>O3+P3</f>
        <v>0</v>
      </c>
      <c r="R3" s="5">
        <v>0</v>
      </c>
      <c r="S3" s="5">
        <v>0</v>
      </c>
      <c r="T3" s="70">
        <f>R3+S3</f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18">
        <f>AI3+AJ3</f>
        <v>0</v>
      </c>
      <c r="AL3" s="5">
        <v>0</v>
      </c>
      <c r="AM3" s="5">
        <v>0</v>
      </c>
      <c r="AN3" s="18">
        <f>AL3+AM3</f>
        <v>0</v>
      </c>
      <c r="AO3" s="53">
        <f>AF3*1.5%</f>
        <v>0</v>
      </c>
      <c r="AP3" s="20">
        <f>AN3*1.5%</f>
        <v>0</v>
      </c>
    </row>
    <row r="4" spans="1:42" ht="15" x14ac:dyDescent="0.25">
      <c r="A4" s="12" t="s">
        <v>78</v>
      </c>
      <c r="B4" s="5">
        <v>2693.9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70">
        <f t="shared" ref="Q4:Q14" si="4">O4+P4</f>
        <v>0</v>
      </c>
      <c r="R4" s="5">
        <v>0</v>
      </c>
      <c r="S4" s="5">
        <v>0</v>
      </c>
      <c r="T4" s="70">
        <f t="shared" ref="T4:T14" si="5">R4+S4</f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18">
        <f t="shared" ref="AK4:AK14" si="6">AI4+AJ4</f>
        <v>0</v>
      </c>
      <c r="AL4" s="5">
        <v>0</v>
      </c>
      <c r="AM4" s="5">
        <v>0</v>
      </c>
      <c r="AN4" s="18">
        <f t="shared" ref="AN4:AN14" si="7">AL4+AM4</f>
        <v>0</v>
      </c>
      <c r="AO4" s="53">
        <f t="shared" ref="AO4:AO14" si="8">AF4*1.5%</f>
        <v>0</v>
      </c>
      <c r="AP4" s="20">
        <f t="shared" ref="AP4:AP14" si="9">AN4*1.5%</f>
        <v>0</v>
      </c>
    </row>
    <row r="5" spans="1:42" ht="15" x14ac:dyDescent="0.25">
      <c r="A5" s="12" t="s">
        <v>78</v>
      </c>
      <c r="B5" s="5">
        <v>2693.9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70">
        <f t="shared" si="4"/>
        <v>0</v>
      </c>
      <c r="R5" s="5">
        <v>0</v>
      </c>
      <c r="S5" s="5">
        <v>0</v>
      </c>
      <c r="T5" s="70">
        <f t="shared" si="5"/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18">
        <f t="shared" si="6"/>
        <v>0</v>
      </c>
      <c r="AL5" s="5">
        <v>0</v>
      </c>
      <c r="AM5" s="5">
        <v>0</v>
      </c>
      <c r="AN5" s="18">
        <f t="shared" si="7"/>
        <v>0</v>
      </c>
      <c r="AO5" s="53">
        <f t="shared" si="8"/>
        <v>0</v>
      </c>
      <c r="AP5" s="20">
        <f t="shared" si="9"/>
        <v>0</v>
      </c>
    </row>
    <row r="6" spans="1:42" ht="15" x14ac:dyDescent="0.25">
      <c r="A6" s="12" t="s">
        <v>78</v>
      </c>
      <c r="B6" s="5">
        <v>2693.9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70">
        <f t="shared" si="4"/>
        <v>0</v>
      </c>
      <c r="R6" s="5">
        <v>0</v>
      </c>
      <c r="S6" s="5">
        <v>0</v>
      </c>
      <c r="T6" s="70">
        <f t="shared" si="5"/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18">
        <f t="shared" si="6"/>
        <v>0</v>
      </c>
      <c r="AL6" s="5">
        <v>0</v>
      </c>
      <c r="AM6" s="5">
        <v>0</v>
      </c>
      <c r="AN6" s="18">
        <f t="shared" si="7"/>
        <v>0</v>
      </c>
      <c r="AO6" s="53">
        <f t="shared" si="8"/>
        <v>0</v>
      </c>
      <c r="AP6" s="20">
        <f t="shared" si="9"/>
        <v>0</v>
      </c>
    </row>
    <row r="7" spans="1:42" ht="15" x14ac:dyDescent="0.25">
      <c r="A7" s="12" t="s">
        <v>78</v>
      </c>
      <c r="B7" s="5">
        <v>2693.9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70">
        <f t="shared" si="4"/>
        <v>0</v>
      </c>
      <c r="R7" s="5">
        <v>0</v>
      </c>
      <c r="S7" s="5">
        <v>0</v>
      </c>
      <c r="T7" s="70">
        <f t="shared" si="5"/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18">
        <f t="shared" si="6"/>
        <v>0</v>
      </c>
      <c r="AL7" s="5">
        <v>0</v>
      </c>
      <c r="AM7" s="5">
        <v>0</v>
      </c>
      <c r="AN7" s="18">
        <f t="shared" si="7"/>
        <v>0</v>
      </c>
      <c r="AO7" s="53">
        <f t="shared" si="8"/>
        <v>0</v>
      </c>
      <c r="AP7" s="20">
        <f t="shared" si="9"/>
        <v>0</v>
      </c>
    </row>
    <row r="8" spans="1:42" ht="15" x14ac:dyDescent="0.25">
      <c r="A8" s="12" t="s">
        <v>78</v>
      </c>
      <c r="B8" s="5">
        <v>2693.9</v>
      </c>
      <c r="C8" s="2">
        <v>10910.42</v>
      </c>
      <c r="D8" s="2">
        <v>3726.96</v>
      </c>
      <c r="E8" s="18">
        <f t="shared" si="0"/>
        <v>14637.380000000001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1508.61</v>
      </c>
      <c r="P8" s="5">
        <v>477.9</v>
      </c>
      <c r="Q8" s="70">
        <f t="shared" si="4"/>
        <v>1986.5099999999998</v>
      </c>
      <c r="R8" s="2">
        <v>0</v>
      </c>
      <c r="S8" s="2">
        <v>0</v>
      </c>
      <c r="T8" s="70">
        <f t="shared" si="5"/>
        <v>0</v>
      </c>
      <c r="U8" s="2">
        <v>0</v>
      </c>
      <c r="V8" s="2">
        <v>0</v>
      </c>
      <c r="W8" s="2">
        <v>0</v>
      </c>
      <c r="X8" s="2">
        <v>0</v>
      </c>
      <c r="Y8" s="2">
        <v>6734.75</v>
      </c>
      <c r="Z8" s="2">
        <v>0</v>
      </c>
      <c r="AA8" s="2">
        <v>2505.29</v>
      </c>
      <c r="AB8" s="2">
        <v>0</v>
      </c>
      <c r="AC8" s="2">
        <v>4849.0200000000004</v>
      </c>
      <c r="AD8" s="2">
        <v>0</v>
      </c>
      <c r="AE8" s="2">
        <v>808.17</v>
      </c>
      <c r="AF8" s="2">
        <v>0</v>
      </c>
      <c r="AG8" s="2">
        <v>5549.46</v>
      </c>
      <c r="AH8" s="2">
        <v>0</v>
      </c>
      <c r="AI8" s="2">
        <v>12526.76</v>
      </c>
      <c r="AJ8" s="2">
        <v>4279.1099999999997</v>
      </c>
      <c r="AK8" s="18">
        <f t="shared" si="6"/>
        <v>16805.87</v>
      </c>
      <c r="AL8" s="2">
        <v>0</v>
      </c>
      <c r="AM8" s="2">
        <v>0</v>
      </c>
      <c r="AN8" s="18">
        <f t="shared" si="7"/>
        <v>0</v>
      </c>
      <c r="AO8" s="53">
        <v>404.75</v>
      </c>
      <c r="AP8" s="20">
        <f t="shared" si="9"/>
        <v>0</v>
      </c>
    </row>
    <row r="9" spans="1:42" ht="15" x14ac:dyDescent="0.25">
      <c r="A9" s="12" t="s">
        <v>78</v>
      </c>
      <c r="B9" s="5">
        <v>2693.9</v>
      </c>
      <c r="C9" s="2">
        <v>0</v>
      </c>
      <c r="D9" s="2">
        <v>0</v>
      </c>
      <c r="E9" s="18">
        <f t="shared" si="0"/>
        <v>0</v>
      </c>
      <c r="F9" s="2">
        <v>9191.58</v>
      </c>
      <c r="G9" s="2">
        <v>0</v>
      </c>
      <c r="H9" s="18">
        <f t="shared" si="1"/>
        <v>9191.58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137.87369999999999</v>
      </c>
      <c r="O9" s="2">
        <v>1616.34</v>
      </c>
      <c r="P9" s="5">
        <v>477.9</v>
      </c>
      <c r="Q9" s="70">
        <f t="shared" si="4"/>
        <v>2094.2399999999998</v>
      </c>
      <c r="R9" s="2">
        <v>1687.82</v>
      </c>
      <c r="S9" s="2">
        <v>0</v>
      </c>
      <c r="T9" s="70">
        <f t="shared" si="5"/>
        <v>1687.82</v>
      </c>
      <c r="U9" s="2">
        <v>0</v>
      </c>
      <c r="V9" s="2">
        <v>0</v>
      </c>
      <c r="W9" s="2">
        <v>0</v>
      </c>
      <c r="X9" s="2">
        <v>0</v>
      </c>
      <c r="Y9" s="2">
        <v>6734.75</v>
      </c>
      <c r="Z9" s="2">
        <v>7410.75</v>
      </c>
      <c r="AA9" s="2">
        <v>2640.01</v>
      </c>
      <c r="AB9" s="2">
        <v>2791.52</v>
      </c>
      <c r="AC9" s="2">
        <f>5064.52+269.39</f>
        <v>5333.9100000000008</v>
      </c>
      <c r="AD9" s="2">
        <v>5460.81</v>
      </c>
      <c r="AE9" s="2">
        <v>942.99</v>
      </c>
      <c r="AF9" s="2">
        <v>924.06</v>
      </c>
      <c r="AG9" s="2">
        <v>5872.69</v>
      </c>
      <c r="AH9" s="2">
        <v>6189.86</v>
      </c>
      <c r="AI9" s="2">
        <v>24325.88</v>
      </c>
      <c r="AJ9" s="2">
        <v>0</v>
      </c>
      <c r="AK9" s="18">
        <f t="shared" si="6"/>
        <v>24325.88</v>
      </c>
      <c r="AL9" s="2">
        <v>16827.310000000001</v>
      </c>
      <c r="AM9" s="2">
        <v>0</v>
      </c>
      <c r="AN9" s="18">
        <f t="shared" si="7"/>
        <v>16827.310000000001</v>
      </c>
      <c r="AO9" s="53">
        <f t="shared" si="8"/>
        <v>13.860899999999999</v>
      </c>
      <c r="AP9" s="20">
        <f t="shared" si="9"/>
        <v>252.40965</v>
      </c>
    </row>
    <row r="10" spans="1:42" ht="15" x14ac:dyDescent="0.25">
      <c r="A10" s="12" t="s">
        <v>78</v>
      </c>
      <c r="B10" s="5">
        <v>2693.9</v>
      </c>
      <c r="C10" s="2"/>
      <c r="D10" s="2"/>
      <c r="E10" s="18">
        <f t="shared" si="0"/>
        <v>0</v>
      </c>
      <c r="F10" s="2">
        <v>1234.08</v>
      </c>
      <c r="G10" s="2"/>
      <c r="H10" s="18">
        <f t="shared" si="1"/>
        <v>1234.08</v>
      </c>
      <c r="I10" s="2"/>
      <c r="J10" s="2"/>
      <c r="K10" s="2"/>
      <c r="L10" s="2"/>
      <c r="M10" s="18">
        <f t="shared" si="2"/>
        <v>0</v>
      </c>
      <c r="N10" s="20">
        <f t="shared" si="3"/>
        <v>18.511199999999999</v>
      </c>
      <c r="O10" s="2">
        <v>1616.34</v>
      </c>
      <c r="P10" s="5">
        <v>477.9</v>
      </c>
      <c r="Q10" s="70">
        <f t="shared" si="4"/>
        <v>2094.2399999999998</v>
      </c>
      <c r="R10" s="2">
        <v>1317.43</v>
      </c>
      <c r="S10" s="2"/>
      <c r="T10" s="70">
        <f t="shared" si="5"/>
        <v>1317.43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v>942.99</v>
      </c>
      <c r="AF10" s="2">
        <v>760.44</v>
      </c>
      <c r="AG10" s="2"/>
      <c r="AH10" s="2"/>
      <c r="AI10" s="2">
        <f>24325.88-671.76</f>
        <v>23654.120000000003</v>
      </c>
      <c r="AJ10" s="2">
        <v>12215</v>
      </c>
      <c r="AK10" s="18">
        <f t="shared" si="6"/>
        <v>35869.120000000003</v>
      </c>
      <c r="AL10" s="2">
        <v>18675.96</v>
      </c>
      <c r="AM10" s="2">
        <v>1586.08</v>
      </c>
      <c r="AN10" s="18">
        <f t="shared" si="7"/>
        <v>20262.04</v>
      </c>
      <c r="AO10" s="53">
        <f t="shared" si="8"/>
        <v>11.406600000000001</v>
      </c>
      <c r="AP10" s="20">
        <f t="shared" si="9"/>
        <v>303.93060000000003</v>
      </c>
    </row>
    <row r="11" spans="1:42" ht="15" x14ac:dyDescent="0.25">
      <c r="A11" s="12" t="s">
        <v>78</v>
      </c>
      <c r="B11" s="5">
        <v>2693.9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5"/>
      <c r="Q11" s="70">
        <f t="shared" si="4"/>
        <v>0</v>
      </c>
      <c r="R11" s="2"/>
      <c r="S11" s="2"/>
      <c r="T11" s="70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53">
        <f t="shared" si="8"/>
        <v>0</v>
      </c>
      <c r="AP11" s="20">
        <f t="shared" si="9"/>
        <v>0</v>
      </c>
    </row>
    <row r="12" spans="1:42" ht="15" x14ac:dyDescent="0.25">
      <c r="A12" s="12" t="s">
        <v>78</v>
      </c>
      <c r="B12" s="5">
        <v>2693.9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5"/>
      <c r="Q12" s="70">
        <f t="shared" si="4"/>
        <v>0</v>
      </c>
      <c r="R12" s="2"/>
      <c r="S12" s="2"/>
      <c r="T12" s="70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53">
        <f t="shared" si="8"/>
        <v>0</v>
      </c>
      <c r="AP12" s="20">
        <f t="shared" si="9"/>
        <v>0</v>
      </c>
    </row>
    <row r="13" spans="1:42" ht="15" x14ac:dyDescent="0.25">
      <c r="A13" s="12" t="s">
        <v>78</v>
      </c>
      <c r="B13" s="5">
        <v>2693.9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5"/>
      <c r="Q13" s="70">
        <f t="shared" si="4"/>
        <v>0</v>
      </c>
      <c r="R13" s="2"/>
      <c r="S13" s="2"/>
      <c r="T13" s="70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53">
        <f t="shared" si="8"/>
        <v>0</v>
      </c>
      <c r="AP13" s="20">
        <f t="shared" si="9"/>
        <v>0</v>
      </c>
    </row>
    <row r="14" spans="1:42" ht="15.75" thickBot="1" x14ac:dyDescent="0.3">
      <c r="A14" s="12" t="s">
        <v>78</v>
      </c>
      <c r="B14" s="5">
        <v>2693.9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5"/>
      <c r="Q14" s="70">
        <f t="shared" si="4"/>
        <v>0</v>
      </c>
      <c r="R14" s="8"/>
      <c r="S14" s="8"/>
      <c r="T14" s="70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53">
        <f t="shared" si="8"/>
        <v>0</v>
      </c>
      <c r="AP14" s="20">
        <f t="shared" si="9"/>
        <v>0</v>
      </c>
    </row>
    <row r="15" spans="1:42" ht="15.75" thickBot="1" x14ac:dyDescent="0.3">
      <c r="A15" s="10" t="s">
        <v>22</v>
      </c>
      <c r="B15" s="9">
        <v>0</v>
      </c>
      <c r="C15" s="9">
        <f t="shared" ref="C15:G15" si="10">SUM(C3:C14)</f>
        <v>10910.42</v>
      </c>
      <c r="D15" s="9">
        <f t="shared" si="10"/>
        <v>3726.96</v>
      </c>
      <c r="E15" s="19">
        <f t="shared" si="10"/>
        <v>14637.380000000001</v>
      </c>
      <c r="F15" s="9">
        <f t="shared" si="10"/>
        <v>10425.66</v>
      </c>
      <c r="G15" s="9">
        <f t="shared" si="10"/>
        <v>0</v>
      </c>
      <c r="H15" s="19">
        <f t="shared" ref="H15:AI15" si="11">SUM(H3:H14)</f>
        <v>10425.66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156.38489999999999</v>
      </c>
      <c r="O15" s="10">
        <f t="shared" si="11"/>
        <v>4741.29</v>
      </c>
      <c r="P15" s="63">
        <f>SUM(P3:P14)</f>
        <v>1433.6999999999998</v>
      </c>
      <c r="Q15" s="71">
        <f>SUM(Q3:Q14)</f>
        <v>6174.99</v>
      </c>
      <c r="R15" s="9">
        <f t="shared" si="11"/>
        <v>3005.25</v>
      </c>
      <c r="S15" s="9">
        <f>SUM(S3:S14)</f>
        <v>0</v>
      </c>
      <c r="T15" s="72">
        <f>SUM(T3:T14)</f>
        <v>3005.25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13469.5</v>
      </c>
      <c r="Z15" s="9">
        <f t="shared" si="11"/>
        <v>7410.75</v>
      </c>
      <c r="AA15" s="9">
        <f t="shared" si="11"/>
        <v>5145.3</v>
      </c>
      <c r="AB15" s="9">
        <f t="shared" si="11"/>
        <v>2791.52</v>
      </c>
      <c r="AC15" s="9">
        <f t="shared" si="11"/>
        <v>10182.93</v>
      </c>
      <c r="AD15" s="9">
        <f t="shared" si="11"/>
        <v>5460.81</v>
      </c>
      <c r="AE15" s="9">
        <f t="shared" si="11"/>
        <v>2694.1499999999996</v>
      </c>
      <c r="AF15" s="9">
        <f t="shared" si="11"/>
        <v>1684.5</v>
      </c>
      <c r="AG15" s="9">
        <f t="shared" si="11"/>
        <v>11422.15</v>
      </c>
      <c r="AH15" s="11">
        <f t="shared" si="11"/>
        <v>6189.86</v>
      </c>
      <c r="AI15" s="9">
        <f t="shared" si="11"/>
        <v>60506.76</v>
      </c>
      <c r="AJ15" s="9">
        <f>SUM(AJ3:AJ14)</f>
        <v>16494.11</v>
      </c>
      <c r="AK15" s="19">
        <f>SUM(AK3:AK14)</f>
        <v>77000.87</v>
      </c>
      <c r="AL15" s="9">
        <f>SUM(AL3:AL14)</f>
        <v>35503.270000000004</v>
      </c>
      <c r="AM15" s="9">
        <f>SUM(AM3:AM14)</f>
        <v>1586.08</v>
      </c>
      <c r="AN15" s="19">
        <f>SUM(AN3:AN14)</f>
        <v>37089.350000000006</v>
      </c>
      <c r="AO15" s="19">
        <f t="shared" ref="AO15" si="12">SUM(AO3:AO14)</f>
        <v>430.01750000000004</v>
      </c>
      <c r="AP15" s="21">
        <f t="shared" ref="AP15" si="13">SUM(AP3:AP14)</f>
        <v>556.34024999999997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opLeftCell="A4"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13" t="s">
        <v>11</v>
      </c>
      <c r="C2" s="113"/>
      <c r="D2" s="113"/>
      <c r="E2" s="113"/>
      <c r="F2" s="113"/>
    </row>
    <row r="3" spans="2:9" ht="26.25" customHeight="1" x14ac:dyDescent="0.35">
      <c r="B3" s="112" t="s">
        <v>86</v>
      </c>
      <c r="C3" s="112"/>
      <c r="D3" s="112"/>
      <c r="E3" s="112"/>
      <c r="F3" s="112"/>
      <c r="G3" s="1"/>
      <c r="H3" s="1"/>
      <c r="I3" s="1"/>
    </row>
    <row r="4" spans="2:9" ht="30" customHeight="1" thickBot="1" x14ac:dyDescent="0.25">
      <c r="B4" s="112"/>
      <c r="C4" s="112"/>
      <c r="D4" s="112"/>
      <c r="E4" s="112"/>
      <c r="F4" s="112"/>
    </row>
    <row r="5" spans="2:9" ht="60.75" thickBot="1" x14ac:dyDescent="0.3">
      <c r="B5" s="6" t="s">
        <v>0</v>
      </c>
      <c r="C5" s="6" t="s">
        <v>9</v>
      </c>
      <c r="D5" s="6" t="s">
        <v>10</v>
      </c>
      <c r="E5" s="7" t="s">
        <v>84</v>
      </c>
      <c r="F5" s="7" t="s">
        <v>85</v>
      </c>
    </row>
    <row r="6" spans="2:9" x14ac:dyDescent="0.2">
      <c r="B6" s="55" t="s">
        <v>1</v>
      </c>
      <c r="C6" s="56">
        <f>'отчет тек. ремонт'!B11</f>
        <v>246184.27999999997</v>
      </c>
      <c r="D6" s="56">
        <f>'отчет тек. ремонт'!C11</f>
        <v>397814.30000000005</v>
      </c>
      <c r="E6" s="56">
        <v>0</v>
      </c>
      <c r="F6" s="73" t="e">
        <f>'отчет тек. ремонт'!#REF!</f>
        <v>#REF!</v>
      </c>
    </row>
    <row r="7" spans="2:9" x14ac:dyDescent="0.2">
      <c r="B7" s="57" t="s">
        <v>53</v>
      </c>
      <c r="C7" s="5">
        <f>'отчет сод. жилья'!B14</f>
        <v>77000.87</v>
      </c>
      <c r="D7" s="5">
        <f>'отчет сод. жилья'!C14</f>
        <v>37089.350000000006</v>
      </c>
      <c r="E7" s="5">
        <v>0</v>
      </c>
      <c r="F7" s="74">
        <f>'отчет сод. жилья'!G16</f>
        <v>18339.000250000012</v>
      </c>
    </row>
    <row r="8" spans="2:9" ht="25.5" x14ac:dyDescent="0.2">
      <c r="B8" s="58" t="s">
        <v>2</v>
      </c>
      <c r="C8" s="2">
        <f>'отчет сод. жилья'!B22</f>
        <v>6174.99</v>
      </c>
      <c r="D8" s="22">
        <f>'отчет сод. жилья'!C22</f>
        <v>3005.25</v>
      </c>
      <c r="E8" s="2">
        <v>0</v>
      </c>
      <c r="F8" s="75">
        <f>'отчет сод. жилья'!G24</f>
        <v>7978.09</v>
      </c>
    </row>
    <row r="9" spans="2:9" ht="25.5" x14ac:dyDescent="0.2">
      <c r="B9" s="58" t="s">
        <v>3</v>
      </c>
      <c r="C9" s="2">
        <f>'выборка 15'!Y15</f>
        <v>13469.5</v>
      </c>
      <c r="D9" s="2">
        <f>'выборка 15'!Z15</f>
        <v>7410.75</v>
      </c>
      <c r="E9" s="2">
        <v>0</v>
      </c>
      <c r="F9" s="59">
        <v>0</v>
      </c>
    </row>
    <row r="10" spans="2:9" x14ac:dyDescent="0.2">
      <c r="B10" s="58" t="s">
        <v>4</v>
      </c>
      <c r="C10" s="2">
        <f>'выборка 15'!AA15</f>
        <v>5145.3</v>
      </c>
      <c r="D10" s="2">
        <f>'выборка 15'!AB15</f>
        <v>2791.52</v>
      </c>
      <c r="E10" s="2">
        <v>0</v>
      </c>
      <c r="F10" s="59">
        <v>0</v>
      </c>
    </row>
    <row r="11" spans="2:9" x14ac:dyDescent="0.2">
      <c r="B11" s="58" t="s">
        <v>5</v>
      </c>
      <c r="C11" s="2">
        <f>'выборка 15'!AC15</f>
        <v>10182.93</v>
      </c>
      <c r="D11" s="2">
        <f>'выборка 15'!AD15</f>
        <v>5460.81</v>
      </c>
      <c r="E11" s="2">
        <v>0</v>
      </c>
      <c r="F11" s="59">
        <v>0</v>
      </c>
    </row>
    <row r="12" spans="2:9" ht="25.5" x14ac:dyDescent="0.2">
      <c r="B12" s="58" t="s">
        <v>6</v>
      </c>
      <c r="C12" s="2">
        <v>0</v>
      </c>
      <c r="D12" s="2">
        <v>0</v>
      </c>
      <c r="E12" s="2">
        <v>0</v>
      </c>
      <c r="F12" s="59">
        <v>0</v>
      </c>
    </row>
    <row r="13" spans="2:9" ht="25.5" x14ac:dyDescent="0.2">
      <c r="B13" s="58" t="s">
        <v>7</v>
      </c>
      <c r="C13" s="2">
        <f>'выборка 15'!AE15</f>
        <v>2694.1499999999996</v>
      </c>
      <c r="D13" s="2">
        <f>'выборка 15'!AF15</f>
        <v>1684.5</v>
      </c>
      <c r="E13" s="2">
        <v>0</v>
      </c>
      <c r="F13" s="59">
        <f>D13</f>
        <v>1684.5</v>
      </c>
    </row>
    <row r="14" spans="2:9" ht="26.25" thickBot="1" x14ac:dyDescent="0.25">
      <c r="B14" s="60" t="s">
        <v>8</v>
      </c>
      <c r="C14" s="61">
        <f>'выборка 15'!AG15</f>
        <v>11422.15</v>
      </c>
      <c r="D14" s="61">
        <f>'выборка 15'!AH15</f>
        <v>6189.86</v>
      </c>
      <c r="E14" s="61">
        <v>0</v>
      </c>
      <c r="F14" s="62">
        <v>0</v>
      </c>
    </row>
    <row r="16" spans="2:9" ht="19.5" customHeight="1" x14ac:dyDescent="0.2">
      <c r="B16" s="114" t="s">
        <v>104</v>
      </c>
      <c r="C16" s="114"/>
      <c r="D16" s="114"/>
      <c r="E16" s="114"/>
      <c r="F16" s="114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workbookViewId="0">
      <selection activeCell="A22" sqref="A22"/>
    </sheetView>
  </sheetViews>
  <sheetFormatPr defaultRowHeight="12.75" x14ac:dyDescent="0.2"/>
  <cols>
    <col min="1" max="1" width="40.140625" customWidth="1"/>
    <col min="2" max="2" width="18.85546875" customWidth="1"/>
    <col min="3" max="3" width="21.28515625" customWidth="1"/>
    <col min="4" max="4" width="17.5703125" customWidth="1"/>
    <col min="5" max="6" width="0" hidden="1" customWidth="1"/>
    <col min="8" max="8" width="9.42578125" bestFit="1" customWidth="1"/>
  </cols>
  <sheetData>
    <row r="2" spans="1:10" ht="102.75" customHeight="1" x14ac:dyDescent="0.35">
      <c r="A2" s="115" t="s">
        <v>114</v>
      </c>
      <c r="B2" s="115"/>
      <c r="C2" s="115"/>
      <c r="D2" s="115"/>
    </row>
    <row r="3" spans="1:10" ht="23.25" x14ac:dyDescent="0.35">
      <c r="A3" s="25"/>
      <c r="B3" s="25"/>
      <c r="C3" s="25"/>
      <c r="D3" s="25"/>
    </row>
    <row r="4" spans="1:10" ht="13.5" thickBot="1" x14ac:dyDescent="0.25"/>
    <row r="5" spans="1:10" ht="60" customHeight="1" x14ac:dyDescent="0.25">
      <c r="A5" s="92"/>
      <c r="B5" s="33" t="s">
        <v>56</v>
      </c>
      <c r="C5" s="33" t="s">
        <v>57</v>
      </c>
      <c r="D5" s="33" t="s">
        <v>58</v>
      </c>
    </row>
    <row r="6" spans="1:10" ht="13.5" customHeight="1" x14ac:dyDescent="0.25">
      <c r="A6" s="116" t="s">
        <v>115</v>
      </c>
      <c r="B6" s="116"/>
      <c r="C6" s="94">
        <v>182725.1</v>
      </c>
      <c r="D6" s="94"/>
    </row>
    <row r="7" spans="1:10" x14ac:dyDescent="0.2">
      <c r="A7" s="12" t="s">
        <v>110</v>
      </c>
      <c r="B7" s="110">
        <f>'[1]июль 16'!$E$43-[1]декабрь!$D$43</f>
        <v>172894.27999999997</v>
      </c>
      <c r="C7" s="5">
        <f>'[1]июль 16'!$Q$43-[1]декабрь!$N$43+10000</f>
        <v>168042.33000000005</v>
      </c>
      <c r="D7" s="93">
        <f>'расход по дому ТР 15'!F47</f>
        <v>256411.75315</v>
      </c>
    </row>
    <row r="8" spans="1:10" ht="25.5" x14ac:dyDescent="0.2">
      <c r="A8" s="3" t="s">
        <v>64</v>
      </c>
      <c r="B8" s="2">
        <v>0</v>
      </c>
      <c r="C8" s="2">
        <v>0</v>
      </c>
      <c r="D8" s="35">
        <f>'[1]июль 16'!$BF$43*7</f>
        <v>32811.702000000005</v>
      </c>
    </row>
    <row r="9" spans="1:10" ht="25.5" x14ac:dyDescent="0.2">
      <c r="A9" s="3" t="s">
        <v>65</v>
      </c>
      <c r="B9" s="2">
        <v>0</v>
      </c>
      <c r="C9" s="2">
        <v>0</v>
      </c>
      <c r="D9" s="35">
        <f>'[1]июль 16'!$BH$43*7</f>
        <v>2828.5949999999998</v>
      </c>
    </row>
    <row r="10" spans="1:10" ht="13.5" thickBot="1" x14ac:dyDescent="0.25">
      <c r="A10" s="12" t="s">
        <v>111</v>
      </c>
      <c r="B10" s="22">
        <f>'[1]июль 16'!$I$43-[1]декабрь!$F$43</f>
        <v>73290</v>
      </c>
      <c r="C10" s="2">
        <f>'[1]июль 16'!$S$43-[1]декабрь!$P$43+3595.69</f>
        <v>47046.87</v>
      </c>
      <c r="D10" s="35"/>
    </row>
    <row r="11" spans="1:10" ht="15.75" thickBot="1" x14ac:dyDescent="0.3">
      <c r="A11" s="29" t="s">
        <v>62</v>
      </c>
      <c r="B11" s="31">
        <f>SUM(B7:B10)</f>
        <v>246184.27999999997</v>
      </c>
      <c r="C11" s="30">
        <f>SUM(C6:C10)</f>
        <v>397814.30000000005</v>
      </c>
      <c r="D11" s="91">
        <f>SUM(D6:D10)</f>
        <v>292052.05014999997</v>
      </c>
    </row>
    <row r="13" spans="1:10" ht="15.75" hidden="1" customHeight="1" x14ac:dyDescent="0.25">
      <c r="A13" s="117" t="s">
        <v>113</v>
      </c>
      <c r="B13" s="117"/>
      <c r="C13" s="117"/>
      <c r="D13" s="96">
        <f>C11-D11</f>
        <v>105762.24985000008</v>
      </c>
    </row>
    <row r="14" spans="1:10" ht="15.75" customHeight="1" x14ac:dyDescent="0.25">
      <c r="A14" s="76"/>
      <c r="B14" s="76"/>
      <c r="C14" s="76"/>
      <c r="D14" s="95"/>
      <c r="H14" s="37"/>
      <c r="J14" s="37"/>
    </row>
    <row r="15" spans="1:10" ht="15" x14ac:dyDescent="0.25">
      <c r="A15" s="103" t="s">
        <v>116</v>
      </c>
      <c r="B15" s="103"/>
      <c r="C15" s="103"/>
      <c r="D15" s="103">
        <v>49232.33</v>
      </c>
      <c r="E15" s="103">
        <v>15372.47</v>
      </c>
    </row>
    <row r="16" spans="1:10" ht="15" x14ac:dyDescent="0.25">
      <c r="A16" s="103" t="s">
        <v>117</v>
      </c>
      <c r="B16" s="103"/>
      <c r="C16" s="103"/>
      <c r="D16" s="103">
        <v>56529.919999999998</v>
      </c>
      <c r="E16" s="103">
        <v>17651.099999999999</v>
      </c>
    </row>
    <row r="19" spans="1:5" x14ac:dyDescent="0.2">
      <c r="A19" s="97" t="s">
        <v>118</v>
      </c>
      <c r="B19" s="97"/>
      <c r="C19" s="97"/>
      <c r="D19" s="104">
        <v>12077.85</v>
      </c>
      <c r="E19" s="97">
        <v>5806.44</v>
      </c>
    </row>
    <row r="21" spans="1:5" x14ac:dyDescent="0.2">
      <c r="A21" s="90" t="s">
        <v>149</v>
      </c>
      <c r="B21" s="90"/>
      <c r="C21" s="90"/>
      <c r="D21" s="90"/>
    </row>
  </sheetData>
  <mergeCells count="3">
    <mergeCell ref="A2:D2"/>
    <mergeCell ref="A6:B6"/>
    <mergeCell ref="A13:C13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A51" sqref="A51"/>
    </sheetView>
  </sheetViews>
  <sheetFormatPr defaultRowHeight="12.75" x14ac:dyDescent="0.2"/>
  <cols>
    <col min="1" max="1" width="3.85546875" customWidth="1"/>
    <col min="2" max="2" width="9" customWidth="1"/>
    <col min="3" max="3" width="12.5703125" customWidth="1"/>
    <col min="4" max="4" width="27.28515625" customWidth="1"/>
    <col min="5" max="5" width="34.140625" customWidth="1"/>
    <col min="6" max="6" width="16.7109375" customWidth="1"/>
    <col min="7" max="7" width="0" hidden="1" customWidth="1"/>
  </cols>
  <sheetData>
    <row r="1" spans="1:7" ht="93.75" customHeight="1" thickBot="1" x14ac:dyDescent="0.4">
      <c r="A1" s="125" t="s">
        <v>119</v>
      </c>
      <c r="B1" s="125"/>
      <c r="C1" s="125"/>
      <c r="D1" s="125"/>
      <c r="E1" s="125"/>
      <c r="F1" s="125"/>
      <c r="G1" s="125"/>
    </row>
    <row r="2" spans="1:7" ht="16.5" customHeight="1" x14ac:dyDescent="0.25">
      <c r="A2" s="126" t="s">
        <v>12</v>
      </c>
      <c r="B2" s="128" t="s">
        <v>13</v>
      </c>
      <c r="C2" s="128" t="s">
        <v>14</v>
      </c>
      <c r="D2" s="128" t="s">
        <v>15</v>
      </c>
      <c r="E2" s="128" t="s">
        <v>16</v>
      </c>
      <c r="F2" s="130" t="s">
        <v>17</v>
      </c>
      <c r="G2" s="102" t="s">
        <v>18</v>
      </c>
    </row>
    <row r="3" spans="1:7" ht="29.25" customHeight="1" thickBot="1" x14ac:dyDescent="0.3">
      <c r="A3" s="127"/>
      <c r="B3" s="129"/>
      <c r="C3" s="129"/>
      <c r="D3" s="129"/>
      <c r="E3" s="129"/>
      <c r="F3" s="131"/>
      <c r="G3" s="81" t="s">
        <v>19</v>
      </c>
    </row>
    <row r="4" spans="1:7" x14ac:dyDescent="0.2">
      <c r="A4" s="85">
        <v>1</v>
      </c>
      <c r="B4" s="43">
        <v>2016</v>
      </c>
      <c r="C4" s="134" t="s">
        <v>120</v>
      </c>
      <c r="D4" s="134"/>
      <c r="E4" s="134"/>
      <c r="F4" s="86">
        <v>-13101.73</v>
      </c>
      <c r="G4" s="82"/>
    </row>
    <row r="5" spans="1:7" x14ac:dyDescent="0.2">
      <c r="A5" s="85">
        <v>2</v>
      </c>
      <c r="B5" s="43">
        <v>2016</v>
      </c>
      <c r="C5" s="135" t="s">
        <v>121</v>
      </c>
      <c r="D5" s="135"/>
      <c r="E5" s="135"/>
      <c r="F5" s="86">
        <v>-363.58</v>
      </c>
      <c r="G5" s="82"/>
    </row>
    <row r="6" spans="1:7" x14ac:dyDescent="0.2">
      <c r="A6" s="85">
        <v>3</v>
      </c>
      <c r="B6" s="43">
        <v>2016</v>
      </c>
      <c r="C6" s="135" t="s">
        <v>122</v>
      </c>
      <c r="D6" s="135"/>
      <c r="E6" s="135"/>
      <c r="F6" s="48">
        <v>-3698.73</v>
      </c>
      <c r="G6" s="82"/>
    </row>
    <row r="7" spans="1:7" x14ac:dyDescent="0.2">
      <c r="A7" s="85">
        <v>4</v>
      </c>
      <c r="B7" s="43">
        <v>2016</v>
      </c>
      <c r="C7" s="118" t="s">
        <v>123</v>
      </c>
      <c r="D7" s="119"/>
      <c r="E7" s="120"/>
      <c r="F7" s="48">
        <v>-3000</v>
      </c>
      <c r="G7" s="82"/>
    </row>
    <row r="8" spans="1:7" x14ac:dyDescent="0.2">
      <c r="A8" s="85">
        <v>5</v>
      </c>
      <c r="B8" s="43">
        <v>2016</v>
      </c>
      <c r="C8" s="44" t="s">
        <v>124</v>
      </c>
      <c r="D8" s="45" t="s">
        <v>89</v>
      </c>
      <c r="E8" s="46" t="s">
        <v>125</v>
      </c>
      <c r="F8" s="48">
        <v>104619</v>
      </c>
      <c r="G8" s="82"/>
    </row>
    <row r="9" spans="1:7" ht="25.5" x14ac:dyDescent="0.2">
      <c r="A9" s="85">
        <v>6</v>
      </c>
      <c r="B9" s="43">
        <v>2016</v>
      </c>
      <c r="C9" s="44" t="s">
        <v>124</v>
      </c>
      <c r="D9" s="45" t="s">
        <v>126</v>
      </c>
      <c r="E9" s="46" t="s">
        <v>127</v>
      </c>
      <c r="F9" s="48">
        <v>250.19</v>
      </c>
      <c r="G9" s="82"/>
    </row>
    <row r="10" spans="1:7" ht="38.25" x14ac:dyDescent="0.2">
      <c r="A10" s="85">
        <v>7</v>
      </c>
      <c r="B10" s="43">
        <v>2016</v>
      </c>
      <c r="C10" s="44" t="s">
        <v>128</v>
      </c>
      <c r="D10" s="46" t="s">
        <v>129</v>
      </c>
      <c r="E10" s="46" t="s">
        <v>130</v>
      </c>
      <c r="F10" s="48">
        <v>38463.25</v>
      </c>
      <c r="G10" s="82"/>
    </row>
    <row r="11" spans="1:7" ht="38.25" x14ac:dyDescent="0.2">
      <c r="A11" s="85">
        <v>8</v>
      </c>
      <c r="B11" s="43">
        <v>2016</v>
      </c>
      <c r="C11" s="44" t="s">
        <v>128</v>
      </c>
      <c r="D11" s="46" t="s">
        <v>131</v>
      </c>
      <c r="E11" s="46" t="s">
        <v>132</v>
      </c>
      <c r="F11" s="48">
        <v>33131.47</v>
      </c>
      <c r="G11" s="82"/>
    </row>
    <row r="12" spans="1:7" x14ac:dyDescent="0.2">
      <c r="A12" s="85">
        <v>9</v>
      </c>
      <c r="B12" s="43">
        <v>2016</v>
      </c>
      <c r="C12" s="78" t="s">
        <v>133</v>
      </c>
      <c r="D12" s="79" t="s">
        <v>134</v>
      </c>
      <c r="E12" s="80" t="s">
        <v>130</v>
      </c>
      <c r="F12" s="87">
        <v>1562.08</v>
      </c>
      <c r="G12" s="82"/>
    </row>
    <row r="13" spans="1:7" x14ac:dyDescent="0.2">
      <c r="A13" s="85">
        <v>10</v>
      </c>
      <c r="B13" s="43">
        <v>2016</v>
      </c>
      <c r="C13" s="78" t="s">
        <v>133</v>
      </c>
      <c r="D13" s="79" t="s">
        <v>135</v>
      </c>
      <c r="E13" s="80" t="s">
        <v>136</v>
      </c>
      <c r="F13" s="87">
        <v>549.04</v>
      </c>
      <c r="G13" s="82"/>
    </row>
    <row r="14" spans="1:7" ht="25.5" x14ac:dyDescent="0.2">
      <c r="A14" s="85">
        <v>11</v>
      </c>
      <c r="B14" s="43">
        <v>2016</v>
      </c>
      <c r="C14" s="78" t="s">
        <v>137</v>
      </c>
      <c r="D14" s="79"/>
      <c r="E14" s="80" t="s">
        <v>138</v>
      </c>
      <c r="F14" s="87">
        <v>389.85</v>
      </c>
      <c r="G14" s="82"/>
    </row>
    <row r="15" spans="1:7" hidden="1" x14ac:dyDescent="0.2">
      <c r="A15" s="85"/>
      <c r="B15" s="43">
        <v>2016</v>
      </c>
      <c r="C15" s="78"/>
      <c r="D15" s="79"/>
      <c r="E15" s="80"/>
      <c r="F15" s="87"/>
      <c r="G15" s="82"/>
    </row>
    <row r="16" spans="1:7" hidden="1" x14ac:dyDescent="0.2">
      <c r="A16" s="85"/>
      <c r="B16" s="43">
        <v>2016</v>
      </c>
      <c r="C16" s="78"/>
      <c r="D16" s="79"/>
      <c r="E16" s="80"/>
      <c r="F16" s="87"/>
      <c r="G16" s="82"/>
    </row>
    <row r="17" spans="1:7" hidden="1" x14ac:dyDescent="0.2">
      <c r="A17" s="85"/>
      <c r="B17" s="43">
        <v>2016</v>
      </c>
      <c r="C17" s="78"/>
      <c r="D17" s="79"/>
      <c r="E17" s="80"/>
      <c r="F17" s="87"/>
      <c r="G17" s="82"/>
    </row>
    <row r="18" spans="1:7" hidden="1" x14ac:dyDescent="0.2">
      <c r="A18" s="85"/>
      <c r="B18" s="43">
        <v>2016</v>
      </c>
      <c r="C18" s="78"/>
      <c r="D18" s="79"/>
      <c r="E18" s="80"/>
      <c r="F18" s="87"/>
      <c r="G18" s="82"/>
    </row>
    <row r="19" spans="1:7" hidden="1" x14ac:dyDescent="0.2">
      <c r="A19" s="85"/>
      <c r="B19" s="43">
        <v>2016</v>
      </c>
      <c r="C19" s="78"/>
      <c r="D19" s="79"/>
      <c r="E19" s="80"/>
      <c r="F19" s="87"/>
      <c r="G19" s="82"/>
    </row>
    <row r="20" spans="1:7" hidden="1" x14ac:dyDescent="0.2">
      <c r="A20" s="85"/>
      <c r="B20" s="43">
        <v>2016</v>
      </c>
      <c r="C20" s="78"/>
      <c r="D20" s="79"/>
      <c r="E20" s="80"/>
      <c r="F20" s="87"/>
      <c r="G20" s="82"/>
    </row>
    <row r="21" spans="1:7" hidden="1" x14ac:dyDescent="0.2">
      <c r="A21" s="85"/>
      <c r="B21" s="43">
        <v>2016</v>
      </c>
      <c r="C21" s="78"/>
      <c r="D21" s="79"/>
      <c r="E21" s="80"/>
      <c r="F21" s="87"/>
      <c r="G21" s="82"/>
    </row>
    <row r="22" spans="1:7" hidden="1" x14ac:dyDescent="0.2">
      <c r="A22" s="85"/>
      <c r="B22" s="43">
        <v>2016</v>
      </c>
      <c r="C22" s="78"/>
      <c r="D22" s="79"/>
      <c r="E22" s="80"/>
      <c r="F22" s="87"/>
      <c r="G22" s="82"/>
    </row>
    <row r="23" spans="1:7" hidden="1" x14ac:dyDescent="0.2">
      <c r="A23" s="85"/>
      <c r="B23" s="43">
        <v>2016</v>
      </c>
      <c r="C23" s="109"/>
      <c r="D23" s="23"/>
      <c r="E23" s="5"/>
      <c r="F23" s="86"/>
      <c r="G23" s="82"/>
    </row>
    <row r="24" spans="1:7" hidden="1" x14ac:dyDescent="0.2">
      <c r="A24" s="88"/>
      <c r="B24" s="43">
        <v>2016</v>
      </c>
      <c r="C24" s="105"/>
      <c r="D24" s="2"/>
      <c r="E24" s="2"/>
      <c r="F24" s="59"/>
      <c r="G24" s="83"/>
    </row>
    <row r="25" spans="1:7" hidden="1" x14ac:dyDescent="0.2">
      <c r="A25" s="88"/>
      <c r="B25" s="43">
        <v>2016</v>
      </c>
      <c r="C25" s="105"/>
      <c r="D25" s="2"/>
      <c r="E25" s="2"/>
      <c r="F25" s="59"/>
      <c r="G25" s="83"/>
    </row>
    <row r="26" spans="1:7" hidden="1" x14ac:dyDescent="0.2">
      <c r="A26" s="88"/>
      <c r="B26" s="43">
        <v>2016</v>
      </c>
      <c r="C26" s="105"/>
      <c r="D26" s="2"/>
      <c r="E26" s="2"/>
      <c r="F26" s="59"/>
      <c r="G26" s="83"/>
    </row>
    <row r="27" spans="1:7" hidden="1" x14ac:dyDescent="0.2">
      <c r="A27" s="88"/>
      <c r="B27" s="43">
        <v>2016</v>
      </c>
      <c r="C27" s="105"/>
      <c r="D27" s="2"/>
      <c r="E27" s="2"/>
      <c r="F27" s="59"/>
      <c r="G27" s="83"/>
    </row>
    <row r="28" spans="1:7" hidden="1" x14ac:dyDescent="0.2">
      <c r="A28" s="88"/>
      <c r="B28" s="43">
        <v>2016</v>
      </c>
      <c r="C28" s="105"/>
      <c r="D28" s="2"/>
      <c r="E28" s="2"/>
      <c r="F28" s="59"/>
      <c r="G28" s="83"/>
    </row>
    <row r="29" spans="1:7" hidden="1" x14ac:dyDescent="0.2">
      <c r="A29" s="88"/>
      <c r="B29" s="43">
        <v>2016</v>
      </c>
      <c r="C29" s="105"/>
      <c r="D29" s="2"/>
      <c r="E29" s="2"/>
      <c r="F29" s="59"/>
      <c r="G29" s="83"/>
    </row>
    <row r="30" spans="1:7" x14ac:dyDescent="0.2">
      <c r="A30" s="2">
        <v>12</v>
      </c>
      <c r="B30" s="43">
        <v>2016</v>
      </c>
      <c r="C30" s="78" t="s">
        <v>137</v>
      </c>
      <c r="D30" s="2" t="s">
        <v>143</v>
      </c>
      <c r="E30" s="2" t="s">
        <v>139</v>
      </c>
      <c r="F30" s="22">
        <v>2019</v>
      </c>
      <c r="G30" s="84"/>
    </row>
    <row r="31" spans="1:7" x14ac:dyDescent="0.2">
      <c r="A31" s="2">
        <v>13</v>
      </c>
      <c r="B31" s="43">
        <v>2016</v>
      </c>
      <c r="C31" s="78" t="s">
        <v>137</v>
      </c>
      <c r="D31" s="2"/>
      <c r="E31" s="2" t="s">
        <v>140</v>
      </c>
      <c r="F31" s="22">
        <v>12524</v>
      </c>
      <c r="G31" s="84"/>
    </row>
    <row r="32" spans="1:7" x14ac:dyDescent="0.2">
      <c r="A32" s="2">
        <v>14</v>
      </c>
      <c r="B32" s="43">
        <v>2016</v>
      </c>
      <c r="C32" s="105" t="s">
        <v>88</v>
      </c>
      <c r="D32" s="2" t="s">
        <v>142</v>
      </c>
      <c r="E32" s="2" t="s">
        <v>141</v>
      </c>
      <c r="F32" s="22">
        <v>6872</v>
      </c>
      <c r="G32" s="84"/>
    </row>
    <row r="33" spans="1:7" ht="25.5" x14ac:dyDescent="0.2">
      <c r="A33" s="2">
        <v>15</v>
      </c>
      <c r="B33" s="43">
        <v>2016</v>
      </c>
      <c r="C33" s="105" t="s">
        <v>88</v>
      </c>
      <c r="D33" s="2"/>
      <c r="E33" s="98" t="s">
        <v>144</v>
      </c>
      <c r="F33" s="22">
        <v>15553</v>
      </c>
      <c r="G33" s="84"/>
    </row>
    <row r="34" spans="1:7" x14ac:dyDescent="0.2">
      <c r="A34" s="2">
        <v>16</v>
      </c>
      <c r="B34" s="43">
        <v>2016</v>
      </c>
      <c r="C34" s="105" t="s">
        <v>88</v>
      </c>
      <c r="D34" s="2" t="s">
        <v>108</v>
      </c>
      <c r="E34" s="98" t="s">
        <v>109</v>
      </c>
      <c r="F34" s="22">
        <v>1162</v>
      </c>
      <c r="G34" s="84"/>
    </row>
    <row r="35" spans="1:7" x14ac:dyDescent="0.2">
      <c r="A35" s="2">
        <v>17</v>
      </c>
      <c r="B35" s="43">
        <v>2016</v>
      </c>
      <c r="C35" s="105" t="s">
        <v>88</v>
      </c>
      <c r="D35" s="2"/>
      <c r="E35" s="2" t="s">
        <v>145</v>
      </c>
      <c r="F35" s="22">
        <v>44657</v>
      </c>
      <c r="G35" s="84"/>
    </row>
    <row r="36" spans="1:7" x14ac:dyDescent="0.2">
      <c r="A36" s="2">
        <v>18</v>
      </c>
      <c r="B36" s="43">
        <v>2016</v>
      </c>
      <c r="C36" s="105" t="s">
        <v>88</v>
      </c>
      <c r="D36" s="2" t="s">
        <v>108</v>
      </c>
      <c r="E36" s="98" t="s">
        <v>109</v>
      </c>
      <c r="F36" s="22">
        <v>1037.5</v>
      </c>
      <c r="G36" s="84"/>
    </row>
    <row r="37" spans="1:7" hidden="1" x14ac:dyDescent="0.2">
      <c r="A37" s="2">
        <v>19</v>
      </c>
      <c r="B37" s="43"/>
      <c r="C37" s="2"/>
      <c r="D37" s="2"/>
      <c r="E37" s="2"/>
      <c r="F37" s="22"/>
      <c r="G37" s="84"/>
    </row>
    <row r="38" spans="1:7" hidden="1" x14ac:dyDescent="0.2">
      <c r="A38" s="2">
        <v>20</v>
      </c>
      <c r="B38" s="43"/>
      <c r="C38" s="2"/>
      <c r="D38" s="98"/>
      <c r="E38" s="2"/>
      <c r="F38" s="22"/>
      <c r="G38" s="84"/>
    </row>
    <row r="39" spans="1:7" hidden="1" x14ac:dyDescent="0.2">
      <c r="A39" s="2">
        <v>21</v>
      </c>
      <c r="B39" s="43"/>
      <c r="C39" s="2"/>
      <c r="D39" s="2"/>
      <c r="E39" s="2"/>
      <c r="F39" s="22"/>
      <c r="G39" s="84"/>
    </row>
    <row r="40" spans="1:7" hidden="1" x14ac:dyDescent="0.2">
      <c r="A40" s="2">
        <v>22</v>
      </c>
      <c r="B40" s="43"/>
      <c r="C40" s="2"/>
      <c r="D40" s="2"/>
      <c r="E40" s="2"/>
      <c r="F40" s="22"/>
      <c r="G40" s="84"/>
    </row>
    <row r="41" spans="1:7" hidden="1" x14ac:dyDescent="0.2">
      <c r="A41" s="2">
        <v>23</v>
      </c>
      <c r="B41" s="43"/>
      <c r="C41" s="2"/>
      <c r="D41" s="2"/>
      <c r="E41" s="2"/>
      <c r="F41" s="22"/>
      <c r="G41" s="84"/>
    </row>
    <row r="42" spans="1:7" hidden="1" x14ac:dyDescent="0.2">
      <c r="A42" s="2"/>
      <c r="B42" s="2"/>
      <c r="C42" s="2"/>
      <c r="D42" s="2"/>
      <c r="E42" s="2"/>
      <c r="F42" s="22"/>
      <c r="G42" s="84"/>
    </row>
    <row r="43" spans="1:7" hidden="1" x14ac:dyDescent="0.2">
      <c r="A43" s="2"/>
      <c r="B43" s="2"/>
      <c r="C43" s="2"/>
      <c r="D43" s="2"/>
      <c r="E43" s="2"/>
      <c r="F43" s="22"/>
      <c r="G43" s="84"/>
    </row>
    <row r="44" spans="1:7" hidden="1" x14ac:dyDescent="0.2">
      <c r="A44" s="2"/>
      <c r="B44" s="2"/>
      <c r="C44" s="2"/>
      <c r="D44" s="2"/>
      <c r="E44" s="2"/>
      <c r="F44" s="22"/>
      <c r="G44" s="84"/>
    </row>
    <row r="45" spans="1:7" x14ac:dyDescent="0.2">
      <c r="A45" s="132" t="s">
        <v>112</v>
      </c>
      <c r="B45" s="133"/>
      <c r="C45" s="133"/>
      <c r="D45" s="133"/>
      <c r="E45" s="133"/>
      <c r="F45" s="106">
        <v>10500</v>
      </c>
      <c r="G45" s="84"/>
    </row>
    <row r="46" spans="1:7" ht="13.5" thickBot="1" x14ac:dyDescent="0.25">
      <c r="A46" s="121" t="s">
        <v>21</v>
      </c>
      <c r="B46" s="122"/>
      <c r="C46" s="122"/>
      <c r="D46" s="122"/>
      <c r="E46" s="122"/>
      <c r="F46" s="89">
        <f>'[1]июль 16'!$AO$43+'[1]июль 16'!$AQ$43-[1]декабрь!$AJ$43+[1]декабрь!$AL$43</f>
        <v>3286.4131499999994</v>
      </c>
      <c r="G46" s="84"/>
    </row>
    <row r="47" spans="1:7" ht="15.75" thickBot="1" x14ac:dyDescent="0.3">
      <c r="A47" s="123" t="s">
        <v>22</v>
      </c>
      <c r="B47" s="124"/>
      <c r="C47" s="124"/>
      <c r="D47" s="124"/>
      <c r="E47" s="124"/>
      <c r="F47" s="24">
        <f>SUM(F4:F46)</f>
        <v>256411.75315</v>
      </c>
      <c r="G47" s="101"/>
    </row>
    <row r="50" spans="1:5" x14ac:dyDescent="0.2">
      <c r="A50" s="90" t="s">
        <v>149</v>
      </c>
      <c r="B50" s="90"/>
      <c r="C50" s="90"/>
      <c r="D50" s="90"/>
      <c r="E50" s="90"/>
    </row>
  </sheetData>
  <mergeCells count="14">
    <mergeCell ref="C7:E7"/>
    <mergeCell ref="A46:E46"/>
    <mergeCell ref="A47:E47"/>
    <mergeCell ref="A1:G1"/>
    <mergeCell ref="A2:A3"/>
    <mergeCell ref="B2:B3"/>
    <mergeCell ref="C2:C3"/>
    <mergeCell ref="D2:D3"/>
    <mergeCell ref="E2:E3"/>
    <mergeCell ref="F2:F3"/>
    <mergeCell ref="A45:E45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workbookViewId="0">
      <selection activeCell="C8" sqref="C8"/>
    </sheetView>
  </sheetViews>
  <sheetFormatPr defaultRowHeight="12.75" x14ac:dyDescent="0.2"/>
  <cols>
    <col min="1" max="1" width="40.140625" customWidth="1"/>
    <col min="2" max="2" width="18.85546875" customWidth="1"/>
    <col min="3" max="3" width="21.28515625" customWidth="1"/>
    <col min="4" max="4" width="17.5703125" customWidth="1"/>
    <col min="5" max="6" width="0" hidden="1" customWidth="1"/>
  </cols>
  <sheetData>
    <row r="2" spans="1:9" ht="102.75" customHeight="1" x14ac:dyDescent="0.35">
      <c r="A2" s="115" t="s">
        <v>150</v>
      </c>
      <c r="B2" s="115"/>
      <c r="C2" s="115"/>
      <c r="D2" s="115"/>
    </row>
    <row r="3" spans="1:9" ht="23.25" x14ac:dyDescent="0.35">
      <c r="A3" s="99"/>
      <c r="B3" s="99"/>
      <c r="C3" s="99"/>
      <c r="D3" s="99"/>
    </row>
    <row r="4" spans="1:9" ht="13.5" thickBot="1" x14ac:dyDescent="0.25"/>
    <row r="5" spans="1:9" ht="60" customHeight="1" x14ac:dyDescent="0.25">
      <c r="A5" s="92"/>
      <c r="B5" s="33" t="s">
        <v>56</v>
      </c>
      <c r="C5" s="33" t="s">
        <v>57</v>
      </c>
      <c r="D5" s="33" t="s">
        <v>58</v>
      </c>
    </row>
    <row r="6" spans="1:9" ht="13.5" customHeight="1" x14ac:dyDescent="0.25">
      <c r="A6" s="116" t="s">
        <v>146</v>
      </c>
      <c r="B6" s="116"/>
      <c r="C6" s="94">
        <v>49232.33</v>
      </c>
      <c r="D6" s="94"/>
    </row>
    <row r="7" spans="1:9" x14ac:dyDescent="0.2">
      <c r="A7" s="12" t="s">
        <v>1</v>
      </c>
      <c r="B7" s="110">
        <f>'[1]декабрь ТР 16'!$E$42+'[1]декабрь ТР 16'!$G$42</f>
        <v>62765.21</v>
      </c>
      <c r="C7" s="5">
        <f>'[1]декабрь ТР 16'!$K$42</f>
        <v>50875.12999999999</v>
      </c>
      <c r="D7" s="136">
        <f>'расход  ТР '!F46</f>
        <v>104477.75045000001</v>
      </c>
    </row>
    <row r="8" spans="1:9" ht="13.5" thickBot="1" x14ac:dyDescent="0.25">
      <c r="A8" s="12" t="s">
        <v>148</v>
      </c>
      <c r="B8" s="22">
        <f>'[1]декабрь ТР 16'!$I$42</f>
        <v>35004.740000000005</v>
      </c>
      <c r="C8" s="2">
        <f>'[1]декабрь ТР 16'!$M$42</f>
        <v>22374.899999999998</v>
      </c>
      <c r="D8" s="137"/>
    </row>
    <row r="9" spans="1:9" ht="15.75" thickBot="1" x14ac:dyDescent="0.3">
      <c r="A9" s="29" t="s">
        <v>62</v>
      </c>
      <c r="B9" s="31">
        <f>SUM(B7:B8)</f>
        <v>97769.950000000012</v>
      </c>
      <c r="C9" s="30">
        <f>SUM(C6:C8)</f>
        <v>122482.35999999999</v>
      </c>
      <c r="D9" s="91">
        <f>SUM(D6:D8)</f>
        <v>104477.75045000001</v>
      </c>
    </row>
    <row r="11" spans="1:9" ht="15.75" hidden="1" customHeight="1" x14ac:dyDescent="0.25">
      <c r="A11" s="117" t="s">
        <v>113</v>
      </c>
      <c r="B11" s="117"/>
      <c r="C11" s="117"/>
      <c r="D11" s="96">
        <f>C9-D9</f>
        <v>18004.609549999979</v>
      </c>
    </row>
    <row r="12" spans="1:9" ht="15.75" customHeight="1" x14ac:dyDescent="0.25">
      <c r="A12" s="100"/>
      <c r="B12" s="100"/>
      <c r="C12" s="100"/>
      <c r="D12" s="95"/>
    </row>
    <row r="13" spans="1:9" ht="15" x14ac:dyDescent="0.25">
      <c r="A13" s="103" t="s">
        <v>151</v>
      </c>
      <c r="B13" s="103"/>
      <c r="C13" s="103"/>
      <c r="D13" s="111">
        <f>C9-D9</f>
        <v>18004.609549999979</v>
      </c>
      <c r="E13" s="103">
        <v>15372.47</v>
      </c>
    </row>
    <row r="15" spans="1:9" x14ac:dyDescent="0.2">
      <c r="I15" s="37"/>
    </row>
    <row r="16" spans="1:9" x14ac:dyDescent="0.2">
      <c r="A16" s="97" t="s">
        <v>152</v>
      </c>
      <c r="B16" s="97"/>
      <c r="C16" s="97"/>
      <c r="D16" s="104">
        <v>18067.71</v>
      </c>
      <c r="E16" s="97">
        <v>5806.44</v>
      </c>
    </row>
    <row r="18" spans="1:4" x14ac:dyDescent="0.2">
      <c r="A18" s="90" t="s">
        <v>149</v>
      </c>
      <c r="B18" s="90"/>
      <c r="C18" s="90"/>
      <c r="D18" s="90"/>
    </row>
  </sheetData>
  <mergeCells count="4">
    <mergeCell ref="A2:D2"/>
    <mergeCell ref="A6:B6"/>
    <mergeCell ref="A11:C11"/>
    <mergeCell ref="D7:D8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A49" sqref="A49"/>
    </sheetView>
  </sheetViews>
  <sheetFormatPr defaultRowHeight="12.75" x14ac:dyDescent="0.2"/>
  <cols>
    <col min="1" max="1" width="3.85546875" customWidth="1"/>
    <col min="2" max="2" width="9" customWidth="1"/>
    <col min="3" max="3" width="12.5703125" customWidth="1"/>
    <col min="4" max="4" width="27.28515625" customWidth="1"/>
    <col min="5" max="5" width="34.140625" customWidth="1"/>
    <col min="6" max="6" width="16.7109375" customWidth="1"/>
    <col min="7" max="7" width="0" hidden="1" customWidth="1"/>
  </cols>
  <sheetData>
    <row r="1" spans="1:7" ht="93.75" customHeight="1" thickBot="1" x14ac:dyDescent="0.4">
      <c r="A1" s="125" t="s">
        <v>147</v>
      </c>
      <c r="B1" s="125"/>
      <c r="C1" s="125"/>
      <c r="D1" s="125"/>
      <c r="E1" s="125"/>
      <c r="F1" s="125"/>
      <c r="G1" s="125"/>
    </row>
    <row r="2" spans="1:7" ht="16.5" customHeight="1" x14ac:dyDescent="0.25">
      <c r="A2" s="126" t="s">
        <v>12</v>
      </c>
      <c r="B2" s="128" t="s">
        <v>13</v>
      </c>
      <c r="C2" s="128" t="s">
        <v>14</v>
      </c>
      <c r="D2" s="128" t="s">
        <v>15</v>
      </c>
      <c r="E2" s="128" t="s">
        <v>16</v>
      </c>
      <c r="F2" s="130" t="s">
        <v>17</v>
      </c>
      <c r="G2" s="102" t="s">
        <v>18</v>
      </c>
    </row>
    <row r="3" spans="1:7" ht="29.25" customHeight="1" thickBot="1" x14ac:dyDescent="0.3">
      <c r="A3" s="127"/>
      <c r="B3" s="129"/>
      <c r="C3" s="129"/>
      <c r="D3" s="129"/>
      <c r="E3" s="129"/>
      <c r="F3" s="131"/>
      <c r="G3" s="81" t="s">
        <v>19</v>
      </c>
    </row>
    <row r="4" spans="1:7" x14ac:dyDescent="0.2">
      <c r="A4" s="85">
        <v>1</v>
      </c>
      <c r="B4" s="77">
        <v>2016</v>
      </c>
      <c r="C4" s="107" t="s">
        <v>153</v>
      </c>
      <c r="D4" s="107" t="s">
        <v>154</v>
      </c>
      <c r="E4" s="107" t="s">
        <v>155</v>
      </c>
      <c r="F4" s="74">
        <v>2471</v>
      </c>
      <c r="G4" s="82"/>
    </row>
    <row r="5" spans="1:7" x14ac:dyDescent="0.2">
      <c r="A5" s="85">
        <v>2</v>
      </c>
      <c r="B5" s="43">
        <v>2016</v>
      </c>
      <c r="C5" s="107" t="s">
        <v>153</v>
      </c>
      <c r="D5" s="108" t="s">
        <v>156</v>
      </c>
      <c r="E5" s="108" t="s">
        <v>157</v>
      </c>
      <c r="F5" s="74">
        <v>656</v>
      </c>
      <c r="G5" s="82"/>
    </row>
    <row r="6" spans="1:7" x14ac:dyDescent="0.2">
      <c r="A6" s="85">
        <v>3</v>
      </c>
      <c r="B6" s="43">
        <v>2016</v>
      </c>
      <c r="C6" s="108" t="s">
        <v>158</v>
      </c>
      <c r="D6" s="108" t="s">
        <v>159</v>
      </c>
      <c r="E6" s="108" t="s">
        <v>141</v>
      </c>
      <c r="F6" s="48">
        <v>78803</v>
      </c>
      <c r="G6" s="82"/>
    </row>
    <row r="7" spans="1:7" x14ac:dyDescent="0.2">
      <c r="A7" s="85">
        <v>4</v>
      </c>
      <c r="B7" s="43">
        <v>2016</v>
      </c>
      <c r="C7" s="45" t="s">
        <v>158</v>
      </c>
      <c r="D7" s="45" t="s">
        <v>160</v>
      </c>
      <c r="E7" s="45" t="s">
        <v>161</v>
      </c>
      <c r="F7" s="48">
        <v>640</v>
      </c>
      <c r="G7" s="82"/>
    </row>
    <row r="8" spans="1:7" x14ac:dyDescent="0.2">
      <c r="A8" s="85">
        <v>5</v>
      </c>
      <c r="B8" s="43">
        <v>2016</v>
      </c>
      <c r="C8" s="44" t="s">
        <v>162</v>
      </c>
      <c r="D8" s="45" t="s">
        <v>163</v>
      </c>
      <c r="E8" s="46" t="s">
        <v>164</v>
      </c>
      <c r="F8" s="48">
        <v>9311</v>
      </c>
      <c r="G8" s="82"/>
    </row>
    <row r="9" spans="1:7" x14ac:dyDescent="0.2">
      <c r="A9" s="85">
        <v>6</v>
      </c>
      <c r="B9" s="43">
        <v>2016</v>
      </c>
      <c r="C9" s="44" t="s">
        <v>162</v>
      </c>
      <c r="D9" s="45" t="s">
        <v>163</v>
      </c>
      <c r="E9" s="46" t="s">
        <v>125</v>
      </c>
      <c r="F9" s="48">
        <v>5862</v>
      </c>
      <c r="G9" s="82"/>
    </row>
    <row r="10" spans="1:7" x14ac:dyDescent="0.2">
      <c r="A10" s="85">
        <v>7</v>
      </c>
      <c r="B10" s="43">
        <v>2016</v>
      </c>
      <c r="C10" s="44" t="s">
        <v>162</v>
      </c>
      <c r="D10" s="46" t="s">
        <v>165</v>
      </c>
      <c r="E10" s="46" t="s">
        <v>125</v>
      </c>
      <c r="F10" s="48">
        <v>3617</v>
      </c>
      <c r="G10" s="82"/>
    </row>
    <row r="11" spans="1:7" x14ac:dyDescent="0.2">
      <c r="A11" s="85">
        <v>8</v>
      </c>
      <c r="B11" s="43">
        <v>2016</v>
      </c>
      <c r="C11" s="44" t="s">
        <v>166</v>
      </c>
      <c r="D11" s="46" t="s">
        <v>167</v>
      </c>
      <c r="E11" s="46" t="s">
        <v>155</v>
      </c>
      <c r="F11" s="48">
        <v>262</v>
      </c>
      <c r="G11" s="82"/>
    </row>
    <row r="12" spans="1:7" x14ac:dyDescent="0.2">
      <c r="A12" s="85">
        <v>9</v>
      </c>
      <c r="B12" s="43">
        <v>2016</v>
      </c>
      <c r="C12" s="44" t="s">
        <v>166</v>
      </c>
      <c r="D12" s="79"/>
      <c r="E12" s="80" t="s">
        <v>168</v>
      </c>
      <c r="F12" s="87">
        <v>1757</v>
      </c>
      <c r="G12" s="82"/>
    </row>
    <row r="13" spans="1:7" hidden="1" x14ac:dyDescent="0.2">
      <c r="A13" s="85">
        <v>10</v>
      </c>
      <c r="B13" s="43">
        <v>2016</v>
      </c>
      <c r="C13" s="78"/>
      <c r="D13" s="79"/>
      <c r="E13" s="80"/>
      <c r="F13" s="87"/>
      <c r="G13" s="82"/>
    </row>
    <row r="14" spans="1:7" hidden="1" x14ac:dyDescent="0.2">
      <c r="A14" s="85">
        <v>11</v>
      </c>
      <c r="B14" s="43">
        <v>2016</v>
      </c>
      <c r="C14" s="78"/>
      <c r="D14" s="79"/>
      <c r="E14" s="80"/>
      <c r="F14" s="87"/>
      <c r="G14" s="82"/>
    </row>
    <row r="15" spans="1:7" hidden="1" x14ac:dyDescent="0.2">
      <c r="A15" s="85"/>
      <c r="B15" s="43">
        <v>2016</v>
      </c>
      <c r="C15" s="78"/>
      <c r="D15" s="79"/>
      <c r="E15" s="80"/>
      <c r="F15" s="87"/>
      <c r="G15" s="82"/>
    </row>
    <row r="16" spans="1:7" hidden="1" x14ac:dyDescent="0.2">
      <c r="A16" s="85"/>
      <c r="B16" s="43">
        <v>2016</v>
      </c>
      <c r="C16" s="78"/>
      <c r="D16" s="79"/>
      <c r="E16" s="80"/>
      <c r="F16" s="87"/>
      <c r="G16" s="82"/>
    </row>
    <row r="17" spans="1:7" hidden="1" x14ac:dyDescent="0.2">
      <c r="A17" s="85"/>
      <c r="B17" s="43">
        <v>2016</v>
      </c>
      <c r="C17" s="78"/>
      <c r="D17" s="79"/>
      <c r="E17" s="80"/>
      <c r="F17" s="87"/>
      <c r="G17" s="82"/>
    </row>
    <row r="18" spans="1:7" hidden="1" x14ac:dyDescent="0.2">
      <c r="A18" s="85"/>
      <c r="B18" s="43">
        <v>2016</v>
      </c>
      <c r="C18" s="78"/>
      <c r="D18" s="79"/>
      <c r="E18" s="80"/>
      <c r="F18" s="87"/>
      <c r="G18" s="82"/>
    </row>
    <row r="19" spans="1:7" hidden="1" x14ac:dyDescent="0.2">
      <c r="A19" s="85"/>
      <c r="B19" s="43">
        <v>2016</v>
      </c>
      <c r="C19" s="78"/>
      <c r="D19" s="79"/>
      <c r="E19" s="80"/>
      <c r="F19" s="87"/>
      <c r="G19" s="82"/>
    </row>
    <row r="20" spans="1:7" hidden="1" x14ac:dyDescent="0.2">
      <c r="A20" s="85"/>
      <c r="B20" s="43">
        <v>2016</v>
      </c>
      <c r="C20" s="78"/>
      <c r="D20" s="79"/>
      <c r="E20" s="80"/>
      <c r="F20" s="87"/>
      <c r="G20" s="82"/>
    </row>
    <row r="21" spans="1:7" hidden="1" x14ac:dyDescent="0.2">
      <c r="A21" s="85"/>
      <c r="B21" s="43">
        <v>2016</v>
      </c>
      <c r="C21" s="78"/>
      <c r="D21" s="79"/>
      <c r="E21" s="80"/>
      <c r="F21" s="87"/>
      <c r="G21" s="82"/>
    </row>
    <row r="22" spans="1:7" hidden="1" x14ac:dyDescent="0.2">
      <c r="A22" s="85"/>
      <c r="B22" s="43">
        <v>2016</v>
      </c>
      <c r="C22" s="78"/>
      <c r="D22" s="79"/>
      <c r="E22" s="80"/>
      <c r="F22" s="87"/>
      <c r="G22" s="82"/>
    </row>
    <row r="23" spans="1:7" hidden="1" x14ac:dyDescent="0.2">
      <c r="A23" s="85"/>
      <c r="B23" s="43">
        <v>2016</v>
      </c>
      <c r="C23" s="109"/>
      <c r="D23" s="23"/>
      <c r="E23" s="5"/>
      <c r="F23" s="86"/>
      <c r="G23" s="82"/>
    </row>
    <row r="24" spans="1:7" hidden="1" x14ac:dyDescent="0.2">
      <c r="A24" s="88"/>
      <c r="B24" s="43">
        <v>2016</v>
      </c>
      <c r="C24" s="105"/>
      <c r="D24" s="2"/>
      <c r="E24" s="2"/>
      <c r="F24" s="59"/>
      <c r="G24" s="83"/>
    </row>
    <row r="25" spans="1:7" hidden="1" x14ac:dyDescent="0.2">
      <c r="A25" s="88"/>
      <c r="B25" s="43">
        <v>2016</v>
      </c>
      <c r="C25" s="105"/>
      <c r="D25" s="2"/>
      <c r="E25" s="2"/>
      <c r="F25" s="59"/>
      <c r="G25" s="83"/>
    </row>
    <row r="26" spans="1:7" hidden="1" x14ac:dyDescent="0.2">
      <c r="A26" s="88"/>
      <c r="B26" s="43">
        <v>2016</v>
      </c>
      <c r="C26" s="105"/>
      <c r="D26" s="2"/>
      <c r="E26" s="2"/>
      <c r="F26" s="59"/>
      <c r="G26" s="83"/>
    </row>
    <row r="27" spans="1:7" hidden="1" x14ac:dyDescent="0.2">
      <c r="A27" s="88"/>
      <c r="B27" s="43">
        <v>2016</v>
      </c>
      <c r="C27" s="105"/>
      <c r="D27" s="2"/>
      <c r="E27" s="2"/>
      <c r="F27" s="59"/>
      <c r="G27" s="83"/>
    </row>
    <row r="28" spans="1:7" hidden="1" x14ac:dyDescent="0.2">
      <c r="A28" s="88"/>
      <c r="B28" s="43">
        <v>2016</v>
      </c>
      <c r="C28" s="105"/>
      <c r="D28" s="2"/>
      <c r="E28" s="2"/>
      <c r="F28" s="59"/>
      <c r="G28" s="83"/>
    </row>
    <row r="29" spans="1:7" hidden="1" x14ac:dyDescent="0.2">
      <c r="A29" s="88"/>
      <c r="B29" s="43">
        <v>2016</v>
      </c>
      <c r="C29" s="105"/>
      <c r="D29" s="2"/>
      <c r="E29" s="2"/>
      <c r="F29" s="59"/>
      <c r="G29" s="83"/>
    </row>
    <row r="30" spans="1:7" hidden="1" x14ac:dyDescent="0.2">
      <c r="A30" s="2">
        <v>12</v>
      </c>
      <c r="B30" s="43">
        <v>2016</v>
      </c>
      <c r="C30" s="78"/>
      <c r="D30" s="2"/>
      <c r="E30" s="2"/>
      <c r="F30" s="22"/>
      <c r="G30" s="84"/>
    </row>
    <row r="31" spans="1:7" hidden="1" x14ac:dyDescent="0.2">
      <c r="A31" s="2">
        <v>13</v>
      </c>
      <c r="B31" s="43">
        <v>2016</v>
      </c>
      <c r="C31" s="78"/>
      <c r="D31" s="2"/>
      <c r="E31" s="2"/>
      <c r="F31" s="22"/>
      <c r="G31" s="84"/>
    </row>
    <row r="32" spans="1:7" hidden="1" x14ac:dyDescent="0.2">
      <c r="A32" s="2">
        <v>14</v>
      </c>
      <c r="B32" s="43">
        <v>2016</v>
      </c>
      <c r="C32" s="105"/>
      <c r="D32" s="2"/>
      <c r="E32" s="2"/>
      <c r="F32" s="22"/>
      <c r="G32" s="84"/>
    </row>
    <row r="33" spans="1:7" hidden="1" x14ac:dyDescent="0.2">
      <c r="A33" s="2">
        <v>15</v>
      </c>
      <c r="B33" s="43">
        <v>2016</v>
      </c>
      <c r="C33" s="105"/>
      <c r="D33" s="2"/>
      <c r="E33" s="98"/>
      <c r="F33" s="22"/>
      <c r="G33" s="84"/>
    </row>
    <row r="34" spans="1:7" hidden="1" x14ac:dyDescent="0.2">
      <c r="A34" s="2">
        <v>16</v>
      </c>
      <c r="B34" s="43">
        <v>2016</v>
      </c>
      <c r="C34" s="105"/>
      <c r="D34" s="2"/>
      <c r="E34" s="98"/>
      <c r="F34" s="22"/>
      <c r="G34" s="84"/>
    </row>
    <row r="35" spans="1:7" hidden="1" x14ac:dyDescent="0.2">
      <c r="A35" s="2">
        <v>17</v>
      </c>
      <c r="B35" s="43">
        <v>2016</v>
      </c>
      <c r="C35" s="105"/>
      <c r="D35" s="2"/>
      <c r="E35" s="2"/>
      <c r="F35" s="22"/>
      <c r="G35" s="84"/>
    </row>
    <row r="36" spans="1:7" hidden="1" x14ac:dyDescent="0.2">
      <c r="A36" s="2">
        <v>18</v>
      </c>
      <c r="B36" s="43">
        <v>2016</v>
      </c>
      <c r="C36" s="105"/>
      <c r="D36" s="2"/>
      <c r="E36" s="98"/>
      <c r="F36" s="22"/>
      <c r="G36" s="84"/>
    </row>
    <row r="37" spans="1:7" hidden="1" x14ac:dyDescent="0.2">
      <c r="A37" s="2">
        <v>19</v>
      </c>
      <c r="B37" s="43"/>
      <c r="C37" s="2"/>
      <c r="D37" s="2"/>
      <c r="E37" s="2"/>
      <c r="F37" s="22"/>
      <c r="G37" s="84"/>
    </row>
    <row r="38" spans="1:7" hidden="1" x14ac:dyDescent="0.2">
      <c r="A38" s="2">
        <v>20</v>
      </c>
      <c r="B38" s="43"/>
      <c r="C38" s="2"/>
      <c r="D38" s="98"/>
      <c r="E38" s="2"/>
      <c r="F38" s="22"/>
      <c r="G38" s="84"/>
    </row>
    <row r="39" spans="1:7" hidden="1" x14ac:dyDescent="0.2">
      <c r="A39" s="2">
        <v>21</v>
      </c>
      <c r="B39" s="43"/>
      <c r="C39" s="2"/>
      <c r="D39" s="2"/>
      <c r="E39" s="2"/>
      <c r="F39" s="22"/>
      <c r="G39" s="84"/>
    </row>
    <row r="40" spans="1:7" hidden="1" x14ac:dyDescent="0.2">
      <c r="A40" s="2">
        <v>22</v>
      </c>
      <c r="B40" s="43"/>
      <c r="C40" s="2"/>
      <c r="D40" s="2"/>
      <c r="E40" s="2"/>
      <c r="F40" s="22"/>
      <c r="G40" s="84"/>
    </row>
    <row r="41" spans="1:7" hidden="1" x14ac:dyDescent="0.2">
      <c r="A41" s="2">
        <v>23</v>
      </c>
      <c r="B41" s="43"/>
      <c r="C41" s="2"/>
      <c r="D41" s="2"/>
      <c r="E41" s="2"/>
      <c r="F41" s="22"/>
      <c r="G41" s="84"/>
    </row>
    <row r="42" spans="1:7" hidden="1" x14ac:dyDescent="0.2">
      <c r="A42" s="2"/>
      <c r="B42" s="2"/>
      <c r="C42" s="2"/>
      <c r="D42" s="2"/>
      <c r="E42" s="2"/>
      <c r="F42" s="22"/>
      <c r="G42" s="84"/>
    </row>
    <row r="43" spans="1:7" hidden="1" x14ac:dyDescent="0.2">
      <c r="A43" s="2"/>
      <c r="B43" s="2"/>
      <c r="C43" s="2"/>
      <c r="D43" s="2"/>
      <c r="E43" s="2"/>
      <c r="F43" s="22"/>
      <c r="G43" s="84"/>
    </row>
    <row r="44" spans="1:7" hidden="1" x14ac:dyDescent="0.2">
      <c r="A44" s="2"/>
      <c r="B44" s="2"/>
      <c r="C44" s="2"/>
      <c r="D44" s="2"/>
      <c r="E44" s="2"/>
      <c r="F44" s="22"/>
      <c r="G44" s="84"/>
    </row>
    <row r="45" spans="1:7" ht="13.5" thickBot="1" x14ac:dyDescent="0.25">
      <c r="A45" s="121" t="s">
        <v>21</v>
      </c>
      <c r="B45" s="122"/>
      <c r="C45" s="122"/>
      <c r="D45" s="122"/>
      <c r="E45" s="122"/>
      <c r="F45" s="89">
        <f>'[1]декабрь ТР 16'!$AC$42</f>
        <v>1098.7504499999998</v>
      </c>
      <c r="G45" s="84"/>
    </row>
    <row r="46" spans="1:7" ht="15.75" thickBot="1" x14ac:dyDescent="0.3">
      <c r="A46" s="123" t="s">
        <v>22</v>
      </c>
      <c r="B46" s="124"/>
      <c r="C46" s="124"/>
      <c r="D46" s="124"/>
      <c r="E46" s="124"/>
      <c r="F46" s="24">
        <f>SUM(F4:F45)</f>
        <v>104477.75045000001</v>
      </c>
      <c r="G46" s="101"/>
    </row>
    <row r="49" spans="1:5" x14ac:dyDescent="0.2">
      <c r="A49" s="90" t="s">
        <v>149</v>
      </c>
      <c r="B49" s="90"/>
      <c r="C49" s="90"/>
      <c r="D49" s="90"/>
      <c r="E49" s="90"/>
    </row>
  </sheetData>
  <mergeCells count="9">
    <mergeCell ref="A46:E46"/>
    <mergeCell ref="A45:E45"/>
    <mergeCell ref="A1:G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7" workbookViewId="0">
      <selection activeCell="A20" sqref="A20:F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15" t="s">
        <v>106</v>
      </c>
      <c r="B3" s="115"/>
      <c r="C3" s="115"/>
      <c r="D3" s="115"/>
      <c r="E3" s="115"/>
      <c r="F3" s="115"/>
      <c r="G3" s="115"/>
    </row>
    <row r="5" spans="1:7" ht="15.75" x14ac:dyDescent="0.25">
      <c r="A5" s="117" t="s">
        <v>87</v>
      </c>
      <c r="B5" s="117"/>
      <c r="C5" s="117"/>
      <c r="D5" s="117"/>
      <c r="E5" s="117"/>
      <c r="F5" s="117"/>
      <c r="G5" s="26">
        <v>65966.89</v>
      </c>
    </row>
    <row r="6" spans="1:7" ht="13.5" thickBot="1" x14ac:dyDescent="0.25"/>
    <row r="7" spans="1:7" ht="63.75" thickBot="1" x14ac:dyDescent="0.3">
      <c r="A7" s="27"/>
      <c r="B7" s="28" t="s">
        <v>56</v>
      </c>
      <c r="C7" s="28" t="s">
        <v>57</v>
      </c>
      <c r="D7" s="33" t="s">
        <v>58</v>
      </c>
      <c r="E7" s="28" t="s">
        <v>59</v>
      </c>
      <c r="F7" s="28" t="s">
        <v>60</v>
      </c>
      <c r="G7" s="34" t="s">
        <v>61</v>
      </c>
    </row>
    <row r="8" spans="1:7" ht="15" customHeight="1" x14ac:dyDescent="0.2">
      <c r="A8" s="4" t="s">
        <v>63</v>
      </c>
      <c r="B8" s="5">
        <f>'выборка 15'!AK15</f>
        <v>77000.87</v>
      </c>
      <c r="C8" s="5">
        <f>'выборка 15'!AN15</f>
        <v>37089.350000000006</v>
      </c>
      <c r="D8" s="35">
        <f>'расход по дому ТО'!I25</f>
        <v>74534.297749999998</v>
      </c>
      <c r="E8" s="5">
        <v>2002</v>
      </c>
      <c r="F8" s="5"/>
      <c r="G8" s="136">
        <f>C14-D14</f>
        <v>-47627.889749999988</v>
      </c>
    </row>
    <row r="9" spans="1:7" ht="33" customHeight="1" x14ac:dyDescent="0.2">
      <c r="A9" s="3" t="s">
        <v>64</v>
      </c>
      <c r="B9" s="2">
        <v>0</v>
      </c>
      <c r="C9" s="2">
        <v>0</v>
      </c>
      <c r="D9" s="35">
        <f>('выборка 15'!B3*1.74)*2</f>
        <v>9374.7720000000008</v>
      </c>
      <c r="E9" s="2"/>
      <c r="F9" s="2"/>
      <c r="G9" s="138"/>
    </row>
    <row r="10" spans="1:7" ht="31.5" customHeight="1" x14ac:dyDescent="0.2">
      <c r="A10" s="3" t="s">
        <v>65</v>
      </c>
      <c r="B10" s="2"/>
      <c r="C10" s="2"/>
      <c r="D10" s="35">
        <f>('выборка 15'!B4*0.15)*2</f>
        <v>808.17</v>
      </c>
      <c r="E10" s="2"/>
      <c r="F10" s="2"/>
      <c r="G10" s="138"/>
    </row>
    <row r="11" spans="1:7" ht="15" customHeight="1" x14ac:dyDescent="0.2">
      <c r="A11" s="4" t="s">
        <v>66</v>
      </c>
      <c r="B11" s="2">
        <v>0</v>
      </c>
      <c r="C11" s="2">
        <v>0</v>
      </c>
      <c r="D11" s="35"/>
      <c r="E11" s="2"/>
      <c r="F11" s="2"/>
      <c r="G11" s="138"/>
    </row>
    <row r="12" spans="1:7" ht="26.25" customHeight="1" x14ac:dyDescent="0.2">
      <c r="A12" s="3" t="s">
        <v>67</v>
      </c>
      <c r="B12" s="2">
        <v>0</v>
      </c>
      <c r="C12" s="2">
        <v>0</v>
      </c>
      <c r="D12" s="35"/>
      <c r="E12" s="2"/>
      <c r="F12" s="2"/>
      <c r="G12" s="138"/>
    </row>
    <row r="13" spans="1:7" ht="34.5" customHeight="1" thickBot="1" x14ac:dyDescent="0.25">
      <c r="A13" s="36" t="s">
        <v>68</v>
      </c>
      <c r="B13" s="8">
        <v>0</v>
      </c>
      <c r="C13" s="8">
        <v>0</v>
      </c>
      <c r="D13" s="66"/>
      <c r="E13" s="8"/>
      <c r="F13" s="8"/>
      <c r="G13" s="138"/>
    </row>
    <row r="14" spans="1:7" ht="15" customHeight="1" thickBot="1" x14ac:dyDescent="0.3">
      <c r="A14" s="29" t="s">
        <v>76</v>
      </c>
      <c r="B14" s="30">
        <f t="shared" ref="B14:C14" si="0">SUM(B8:B13)</f>
        <v>77000.87</v>
      </c>
      <c r="C14" s="30">
        <f t="shared" si="0"/>
        <v>37089.350000000006</v>
      </c>
      <c r="D14" s="31">
        <f>SUM(D8:D13)</f>
        <v>84717.239749999993</v>
      </c>
      <c r="E14" s="30">
        <f>SUM(E8:E13)</f>
        <v>2002</v>
      </c>
      <c r="F14" s="30"/>
      <c r="G14" s="54">
        <f>SUM(G8)</f>
        <v>-47627.889749999988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17" t="s">
        <v>107</v>
      </c>
      <c r="B16" s="117"/>
      <c r="C16" s="117"/>
      <c r="D16" s="117"/>
      <c r="E16" s="117"/>
      <c r="F16" s="117"/>
      <c r="G16" s="32">
        <f>G5+C14-D14</f>
        <v>18339.000250000012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17" t="s">
        <v>87</v>
      </c>
      <c r="B20" s="117"/>
      <c r="C20" s="117"/>
      <c r="D20" s="117"/>
      <c r="E20" s="117"/>
      <c r="F20" s="117"/>
      <c r="G20" s="32">
        <v>4972.84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77</v>
      </c>
      <c r="B22" s="19">
        <f>'выборка 15'!Q15</f>
        <v>6174.99</v>
      </c>
      <c r="C22" s="19">
        <f>'выборка 15'!T15</f>
        <v>3005.25</v>
      </c>
      <c r="D22" s="68">
        <v>0</v>
      </c>
      <c r="E22" s="19">
        <v>0</v>
      </c>
      <c r="F22" s="19">
        <v>0</v>
      </c>
      <c r="G22" s="69">
        <f>C22-D22</f>
        <v>3005.25</v>
      </c>
    </row>
    <row r="23" spans="1:7" x14ac:dyDescent="0.2">
      <c r="G23" s="37"/>
    </row>
    <row r="24" spans="1:7" ht="15.75" x14ac:dyDescent="0.25">
      <c r="A24" s="117" t="s">
        <v>107</v>
      </c>
      <c r="B24" s="117"/>
      <c r="C24" s="117"/>
      <c r="D24" s="117"/>
      <c r="E24" s="117"/>
      <c r="F24" s="117"/>
      <c r="G24" s="32">
        <f>G20+C22-D22</f>
        <v>7978.09</v>
      </c>
    </row>
    <row r="27" spans="1:7" x14ac:dyDescent="0.2">
      <c r="A27" s="114" t="s">
        <v>104</v>
      </c>
      <c r="B27" s="114"/>
      <c r="C27" s="114"/>
      <c r="D27" s="114"/>
      <c r="E27" s="114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I7" sqref="I7:I1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40" t="s">
        <v>69</v>
      </c>
      <c r="B2" s="140"/>
      <c r="C2" s="140"/>
      <c r="D2" s="140"/>
      <c r="E2" s="140"/>
      <c r="F2" s="140"/>
      <c r="G2" s="140"/>
      <c r="H2" s="140"/>
      <c r="I2" s="140"/>
    </row>
    <row r="3" spans="1:9" ht="17.25" x14ac:dyDescent="0.3">
      <c r="A3" s="140" t="s">
        <v>79</v>
      </c>
      <c r="B3" s="140"/>
      <c r="C3" s="140"/>
      <c r="D3" s="140"/>
      <c r="E3" s="140"/>
      <c r="F3" s="140"/>
      <c r="G3" s="140"/>
      <c r="H3" s="140"/>
      <c r="I3" s="140"/>
    </row>
    <row r="4" spans="1:9" ht="17.25" x14ac:dyDescent="0.3">
      <c r="A4" s="140" t="s">
        <v>105</v>
      </c>
      <c r="B4" s="140"/>
      <c r="C4" s="140"/>
      <c r="D4" s="140"/>
      <c r="E4" s="140"/>
      <c r="F4" s="140"/>
      <c r="G4" s="140"/>
      <c r="H4" s="140"/>
      <c r="I4" s="140"/>
    </row>
    <row r="5" spans="1:9" ht="13.5" thickBot="1" x14ac:dyDescent="0.25"/>
    <row r="6" spans="1:9" ht="45.75" thickBot="1" x14ac:dyDescent="0.25">
      <c r="A6" s="38" t="s">
        <v>12</v>
      </c>
      <c r="B6" s="39" t="s">
        <v>13</v>
      </c>
      <c r="C6" s="40" t="s">
        <v>14</v>
      </c>
      <c r="D6" s="40" t="s">
        <v>70</v>
      </c>
      <c r="E6" s="40" t="s">
        <v>16</v>
      </c>
      <c r="F6" s="41" t="s">
        <v>90</v>
      </c>
      <c r="G6" s="41" t="s">
        <v>71</v>
      </c>
      <c r="H6" s="41" t="s">
        <v>20</v>
      </c>
      <c r="I6" s="7" t="s">
        <v>72</v>
      </c>
    </row>
    <row r="7" spans="1:9" x14ac:dyDescent="0.2">
      <c r="A7" s="42">
        <v>1</v>
      </c>
      <c r="B7" s="43">
        <v>2015</v>
      </c>
      <c r="C7" s="44" t="s">
        <v>88</v>
      </c>
      <c r="D7" s="45" t="s">
        <v>92</v>
      </c>
      <c r="E7" s="46" t="s">
        <v>91</v>
      </c>
      <c r="F7" s="47" t="s">
        <v>93</v>
      </c>
      <c r="G7" s="47"/>
      <c r="H7" s="47"/>
      <c r="I7" s="48">
        <v>558.64</v>
      </c>
    </row>
    <row r="8" spans="1:9" x14ac:dyDescent="0.2">
      <c r="A8" s="42">
        <v>2</v>
      </c>
      <c r="B8" s="43">
        <v>2015</v>
      </c>
      <c r="C8" s="44" t="s">
        <v>88</v>
      </c>
      <c r="D8" s="45" t="s">
        <v>89</v>
      </c>
      <c r="E8" s="46" t="s">
        <v>94</v>
      </c>
      <c r="F8" s="47" t="s">
        <v>95</v>
      </c>
      <c r="G8" s="47"/>
      <c r="H8" s="47"/>
      <c r="I8" s="48">
        <v>1048.81</v>
      </c>
    </row>
    <row r="9" spans="1:9" ht="38.25" x14ac:dyDescent="0.2">
      <c r="A9" s="42">
        <v>3</v>
      </c>
      <c r="B9" s="43">
        <v>2015</v>
      </c>
      <c r="C9" s="44" t="s">
        <v>88</v>
      </c>
      <c r="D9" s="45" t="s">
        <v>89</v>
      </c>
      <c r="E9" s="46" t="s">
        <v>96</v>
      </c>
      <c r="F9" s="47" t="s">
        <v>98</v>
      </c>
      <c r="G9" s="47"/>
      <c r="H9" s="47"/>
      <c r="I9" s="48">
        <v>572.23</v>
      </c>
    </row>
    <row r="10" spans="1:9" ht="51" x14ac:dyDescent="0.2">
      <c r="A10" s="42">
        <v>4</v>
      </c>
      <c r="B10" s="43">
        <v>2015</v>
      </c>
      <c r="C10" s="44" t="s">
        <v>88</v>
      </c>
      <c r="D10" s="45"/>
      <c r="E10" s="46" t="s">
        <v>97</v>
      </c>
      <c r="F10" s="47" t="s">
        <v>99</v>
      </c>
      <c r="G10" s="47"/>
      <c r="H10" s="47"/>
      <c r="I10" s="48">
        <v>17156.43</v>
      </c>
    </row>
    <row r="11" spans="1:9" ht="25.5" x14ac:dyDescent="0.2">
      <c r="A11" s="42">
        <v>5</v>
      </c>
      <c r="B11" s="43">
        <v>2015</v>
      </c>
      <c r="C11" s="44" t="s">
        <v>88</v>
      </c>
      <c r="D11" s="45"/>
      <c r="E11" s="46" t="s">
        <v>100</v>
      </c>
      <c r="F11" s="47" t="s">
        <v>101</v>
      </c>
      <c r="G11" s="47"/>
      <c r="H11" s="47"/>
      <c r="I11" s="48">
        <v>52630.25</v>
      </c>
    </row>
    <row r="12" spans="1:9" ht="25.5" x14ac:dyDescent="0.2">
      <c r="A12" s="42">
        <v>6</v>
      </c>
      <c r="B12" s="43">
        <v>2015</v>
      </c>
      <c r="C12" s="44" t="s">
        <v>88</v>
      </c>
      <c r="D12" s="45"/>
      <c r="E12" s="46" t="s">
        <v>102</v>
      </c>
      <c r="F12" s="47" t="s">
        <v>103</v>
      </c>
      <c r="G12" s="47"/>
      <c r="H12" s="47"/>
      <c r="I12" s="48">
        <v>1581.58</v>
      </c>
    </row>
    <row r="13" spans="1:9" x14ac:dyDescent="0.2">
      <c r="A13" s="42"/>
      <c r="B13" s="43"/>
      <c r="C13" s="44"/>
      <c r="D13" s="45"/>
      <c r="E13" s="46"/>
      <c r="F13" s="47"/>
      <c r="G13" s="47"/>
      <c r="H13" s="47"/>
      <c r="I13" s="48"/>
    </row>
    <row r="14" spans="1:9" x14ac:dyDescent="0.2">
      <c r="A14" s="42"/>
      <c r="B14" s="43"/>
      <c r="C14" s="44"/>
      <c r="D14" s="45"/>
      <c r="E14" s="46"/>
      <c r="F14" s="47"/>
      <c r="G14" s="47"/>
      <c r="H14" s="47"/>
      <c r="I14" s="48"/>
    </row>
    <row r="15" spans="1:9" x14ac:dyDescent="0.2">
      <c r="A15" s="42"/>
      <c r="B15" s="43"/>
      <c r="C15" s="44"/>
      <c r="D15" s="45"/>
      <c r="E15" s="46"/>
      <c r="F15" s="47"/>
      <c r="G15" s="47"/>
      <c r="H15" s="47"/>
      <c r="I15" s="48"/>
    </row>
    <row r="16" spans="1:9" x14ac:dyDescent="0.2">
      <c r="A16" s="42"/>
      <c r="B16" s="43"/>
      <c r="C16" s="44"/>
      <c r="D16" s="45"/>
      <c r="E16" s="46"/>
      <c r="F16" s="47"/>
      <c r="G16" s="47"/>
      <c r="H16" s="47"/>
      <c r="I16" s="48"/>
    </row>
    <row r="17" spans="1:9" x14ac:dyDescent="0.2">
      <c r="A17" s="42"/>
      <c r="B17" s="43"/>
      <c r="C17" s="44"/>
      <c r="D17" s="45"/>
      <c r="E17" s="46"/>
      <c r="F17" s="47"/>
      <c r="G17" s="47"/>
      <c r="H17" s="47"/>
      <c r="I17" s="48"/>
    </row>
    <row r="18" spans="1:9" x14ac:dyDescent="0.2">
      <c r="A18" s="42"/>
      <c r="B18" s="43"/>
      <c r="C18" s="44"/>
      <c r="D18" s="45"/>
      <c r="E18" s="46"/>
      <c r="F18" s="47"/>
      <c r="G18" s="47"/>
      <c r="H18" s="47"/>
      <c r="I18" s="48"/>
    </row>
    <row r="19" spans="1:9" hidden="1" x14ac:dyDescent="0.2">
      <c r="A19" s="42"/>
      <c r="B19" s="43"/>
      <c r="C19" s="44"/>
      <c r="D19" s="45"/>
      <c r="E19" s="46"/>
      <c r="F19" s="47"/>
      <c r="G19" s="47"/>
      <c r="H19" s="47"/>
      <c r="I19" s="48"/>
    </row>
    <row r="20" spans="1:9" hidden="1" x14ac:dyDescent="0.2">
      <c r="A20" s="42"/>
      <c r="B20" s="43"/>
      <c r="C20" s="44"/>
      <c r="D20" s="45"/>
      <c r="E20" s="46"/>
      <c r="F20" s="47"/>
      <c r="G20" s="47"/>
      <c r="H20" s="47"/>
      <c r="I20" s="48"/>
    </row>
    <row r="21" spans="1:9" hidden="1" x14ac:dyDescent="0.2">
      <c r="A21" s="42"/>
      <c r="B21" s="43"/>
      <c r="C21" s="44"/>
      <c r="D21" s="45"/>
      <c r="E21" s="46"/>
      <c r="F21" s="47"/>
      <c r="G21" s="47"/>
      <c r="H21" s="47"/>
      <c r="I21" s="48"/>
    </row>
    <row r="22" spans="1:9" hidden="1" x14ac:dyDescent="0.2">
      <c r="A22" s="42"/>
      <c r="B22" s="43"/>
      <c r="C22" s="44"/>
      <c r="D22" s="45"/>
      <c r="E22" s="46"/>
      <c r="F22" s="47"/>
      <c r="G22" s="47"/>
      <c r="H22" s="47"/>
      <c r="I22" s="48"/>
    </row>
    <row r="23" spans="1:9" x14ac:dyDescent="0.2">
      <c r="A23" s="42"/>
      <c r="B23" s="146" t="s">
        <v>83</v>
      </c>
      <c r="C23" s="147"/>
      <c r="D23" s="147"/>
      <c r="E23" s="147"/>
      <c r="F23" s="147"/>
      <c r="G23" s="147"/>
      <c r="H23" s="148"/>
      <c r="I23" s="48"/>
    </row>
    <row r="24" spans="1:9" ht="15.75" thickBot="1" x14ac:dyDescent="0.25">
      <c r="A24" s="49"/>
      <c r="B24" s="141" t="s">
        <v>73</v>
      </c>
      <c r="C24" s="142"/>
      <c r="D24" s="142"/>
      <c r="E24" s="142"/>
      <c r="F24" s="142"/>
      <c r="G24" s="142"/>
      <c r="H24" s="143"/>
      <c r="I24" s="50">
        <f>'выборка 15'!AO15+'выборка 15'!AP15</f>
        <v>986.35775000000001</v>
      </c>
    </row>
    <row r="25" spans="1:9" ht="15.75" thickBot="1" x14ac:dyDescent="0.3">
      <c r="A25" s="123" t="s">
        <v>74</v>
      </c>
      <c r="B25" s="124"/>
      <c r="C25" s="124"/>
      <c r="D25" s="51"/>
      <c r="E25" s="51"/>
      <c r="F25" s="51"/>
      <c r="G25" s="51"/>
      <c r="H25" s="51"/>
      <c r="I25" s="52">
        <f>SUM(I7:I24)</f>
        <v>74534.297749999998</v>
      </c>
    </row>
    <row r="26" spans="1:9" x14ac:dyDescent="0.2">
      <c r="A26" s="144"/>
      <c r="B26" s="144"/>
      <c r="C26" s="145"/>
      <c r="D26" s="145"/>
      <c r="E26" s="145"/>
      <c r="F26" s="145"/>
      <c r="G26" s="145"/>
      <c r="H26" s="145"/>
      <c r="I26" s="145"/>
    </row>
    <row r="30" spans="1:9" ht="15" x14ac:dyDescent="0.25">
      <c r="A30" s="139" t="s">
        <v>104</v>
      </c>
      <c r="B30" s="139"/>
      <c r="C30" s="139"/>
      <c r="D30" s="139"/>
      <c r="E30" s="139"/>
      <c r="F30" s="139"/>
      <c r="G30" s="139"/>
      <c r="H30" s="139"/>
      <c r="I30" s="139"/>
    </row>
  </sheetData>
  <mergeCells count="8">
    <mergeCell ref="A30:I30"/>
    <mergeCell ref="A2:I2"/>
    <mergeCell ref="A3:I3"/>
    <mergeCell ref="A4:I4"/>
    <mergeCell ref="B24:H24"/>
    <mergeCell ref="A25:C25"/>
    <mergeCell ref="A26:I26"/>
    <mergeCell ref="B23:H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 ТР 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2017-01-17T07:57:35Z</cp:lastPrinted>
  <dcterms:created xsi:type="dcterms:W3CDTF">2015-02-24T21:57:31Z</dcterms:created>
  <dcterms:modified xsi:type="dcterms:W3CDTF">2017-01-17T07:57:38Z</dcterms:modified>
</cp:coreProperties>
</file>