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385" firstSheet="4" activeTab="7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сод. жилья" sheetId="5" r:id="rId5"/>
    <sheet name="расход по дому ТО" sheetId="6" r:id="rId6"/>
    <sheet name="отчет ТР" sheetId="7" r:id="rId7"/>
    <sheet name="расход по ТР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C8" i="7" l="1"/>
  <c r="F54" i="8"/>
  <c r="B9" i="7"/>
  <c r="B8" i="7"/>
  <c r="F55" i="8" l="1"/>
  <c r="D8" i="7" s="1"/>
  <c r="D10" i="7" s="1"/>
  <c r="B10" i="7"/>
  <c r="C10" i="7"/>
  <c r="G51" i="6"/>
  <c r="D11" i="5"/>
  <c r="D10" i="5"/>
  <c r="B9" i="5"/>
  <c r="B8" i="5" s="1"/>
  <c r="C8" i="5"/>
  <c r="D12" i="7" l="1"/>
  <c r="D13" i="7"/>
  <c r="C12" i="5" l="1"/>
  <c r="B12" i="5"/>
  <c r="AK10" i="3" l="1"/>
  <c r="AK9" i="3"/>
  <c r="AI9" i="3"/>
  <c r="AE9" i="3"/>
  <c r="AC9" i="3"/>
  <c r="O9" i="3"/>
  <c r="K9" i="3"/>
  <c r="E8" i="1"/>
  <c r="AO15" i="3"/>
  <c r="AL15" i="3"/>
  <c r="AH15" i="3"/>
  <c r="AG15" i="3"/>
  <c r="AQ14" i="3"/>
  <c r="AQ13" i="3"/>
  <c r="AQ12" i="3"/>
  <c r="AQ11" i="3"/>
  <c r="AQ10" i="3"/>
  <c r="AQ9" i="3"/>
  <c r="AQ8" i="3"/>
  <c r="AQ7" i="3"/>
  <c r="AQ6" i="3"/>
  <c r="AQ5" i="3"/>
  <c r="AQ4" i="3"/>
  <c r="AQ3" i="3"/>
  <c r="E7" i="1"/>
  <c r="S15" i="3" l="1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P3" i="3"/>
  <c r="AR3" i="3" s="1"/>
  <c r="AM3" i="3"/>
  <c r="M3" i="3"/>
  <c r="H3" i="3"/>
  <c r="N3" i="3" s="1"/>
  <c r="E3" i="3"/>
  <c r="Q15" i="3" l="1"/>
  <c r="C8" i="1" s="1"/>
  <c r="AQ15" i="3"/>
  <c r="T15" i="3"/>
  <c r="AR15" i="3"/>
  <c r="G15" i="3"/>
  <c r="C10" i="4" s="1"/>
  <c r="D15" i="3"/>
  <c r="B10" i="4" s="1"/>
  <c r="E10" i="4" l="1"/>
  <c r="E13" i="4" s="1"/>
  <c r="E6" i="1" s="1"/>
  <c r="D8" i="1"/>
  <c r="F8" i="1"/>
  <c r="G52" i="6"/>
  <c r="D8" i="5" s="1"/>
  <c r="D12" i="5" s="1"/>
  <c r="D14" i="5" s="1"/>
  <c r="F13" i="4"/>
  <c r="AN15" i="3" l="1"/>
  <c r="AK15" i="3"/>
  <c r="AP15" i="3"/>
  <c r="AM15" i="3"/>
  <c r="C7" i="1" s="1"/>
  <c r="C15" i="3"/>
  <c r="F15" i="3"/>
  <c r="I15" i="3"/>
  <c r="J15" i="3"/>
  <c r="K15" i="3"/>
  <c r="C14" i="1" s="1"/>
  <c r="L15" i="3"/>
  <c r="D14" i="1" s="1"/>
  <c r="O15" i="3"/>
  <c r="R15" i="3"/>
  <c r="U15" i="3"/>
  <c r="V15" i="3"/>
  <c r="W15" i="3"/>
  <c r="X15" i="3"/>
  <c r="Y15" i="3"/>
  <c r="C11" i="1" s="1"/>
  <c r="Z15" i="3"/>
  <c r="D11" i="1" s="1"/>
  <c r="AA15" i="3"/>
  <c r="C12" i="1" s="1"/>
  <c r="AB15" i="3"/>
  <c r="D12" i="1" s="1"/>
  <c r="AC15" i="3"/>
  <c r="C13" i="1" s="1"/>
  <c r="AD15" i="3"/>
  <c r="D13" i="1" s="1"/>
  <c r="AE15" i="3"/>
  <c r="C15" i="1" s="1"/>
  <c r="AF15" i="3"/>
  <c r="D15" i="1" s="1"/>
  <c r="F15" i="1" s="1"/>
  <c r="AI15" i="3"/>
  <c r="C16" i="1" s="1"/>
  <c r="AJ15" i="3"/>
  <c r="D16" i="1" s="1"/>
  <c r="M15" i="3"/>
  <c r="H15" i="3"/>
  <c r="D6" i="1" s="1"/>
  <c r="E15" i="3"/>
  <c r="C6" i="1" s="1"/>
  <c r="B7" i="4" l="1"/>
  <c r="B13" i="4" s="1"/>
  <c r="C7" i="4"/>
  <c r="C13" i="4" s="1"/>
  <c r="N15" i="3"/>
  <c r="D7" i="1" l="1"/>
  <c r="F7" i="1"/>
  <c r="I16" i="2"/>
  <c r="I17" i="2" s="1"/>
  <c r="D7" i="4" s="1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<sst xmlns="http://schemas.openxmlformats.org/spreadsheetml/2006/main" count="217" uniqueCount="159">
  <si>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</si>
  <si>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</si>
  <si>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</si>
  <si>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</si>
  <si>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</si>
  <si>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</si>
  <si>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</si>
  <si>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</si>
  <si>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</si>
  <si>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</si>
  <si>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</si>
  <si>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</si>
  <si>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</si>
  <si>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</si>
  <si>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</si>
  <si>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</si>
  <si>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</si>
  <si>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</si>
  <si>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</si>
  <si>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</si>
  <si>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</si>
  <si>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</si>
  <si>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</si>
  <si>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</si>
  <si>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</si>
  <si>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</si>
  <si>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</si>
  <si>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</si>
  <si>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</si>
  <si>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</si>
  <si>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</si>
  <si>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</si>
  <si>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</si>
  <si>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</si>
  <si>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</si>
  <si>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</si>
  <si>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</si>
  <si>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</si>
  <si>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</si>
  <si>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</si>
  <si>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</si>
  <si>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</si>
  <si>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</si>
  <si>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</si>
  <si>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</si>
  <si>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</si>
  <si>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</si>
  <si>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</si>
  <si>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</si>
  <si>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</si>
  <si>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</si>
  <si>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</si>
  <si>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</si>
  <si>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</si>
  <si>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</si>
  <si>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</si>
  <si>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</si>
  <si>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</si>
  <si>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</si>
  <si>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</si>
  <si>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</si>
  <si>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</si>
  <si>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</si>
  <si>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</si>
  <si>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</si>
  <si>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</si>
  <si>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</si>
  <si>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</si>
  <si>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</si>
  <si>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</si>
  <si>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</si>
  <si>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</si>
  <si>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</si>
  <si>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</si>
  <si>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</si>
  <si>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</si>
  <si>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</si>
  <si>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</si>
  <si>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</si>
  <si>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Сызранова, 10-3</t>
  </si>
  <si>
    <t>в доме по адресу ул. Сызранова, 10-3</t>
  </si>
  <si>
    <t>Итого</t>
  </si>
  <si>
    <t>начислено за дымоходы и вент каналы. Жил</t>
  </si>
  <si>
    <t>получено за дымоходы и вент каналы жил</t>
  </si>
  <si>
    <t>Остаток денежных средств дома на 01.06.2015 г</t>
  </si>
  <si>
    <t>начислено антена</t>
  </si>
  <si>
    <t>получено антена</t>
  </si>
  <si>
    <t>Объем выполненных работ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</si>
  <si>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</si>
  <si>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</si>
  <si>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ул. Сызранова, 10-3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</si>
  <si>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Сызранова, 10-3</t>
  </si>
  <si>
    <t>в доме по  адресу ул. Сызранова, 10-3 за период с 01.06.2015 по 31.07.2015гг.</t>
  </si>
  <si>
    <t>Содержание и Ремонт жилого дома</t>
  </si>
  <si>
    <t>Содержание и Ремонт жилого дома(субабоненты)</t>
  </si>
  <si>
    <t>Содержание и Ремонт жилья: итого</t>
  </si>
  <si>
    <t>ремонт щита этажного</t>
  </si>
  <si>
    <t>Информация о выполненных работах  по статье "Содержание и Ремонт жилья"</t>
  </si>
  <si>
    <t>Переходящее сальдо на 01.01.2016 г</t>
  </si>
  <si>
    <t>Остаток денежных средств дома на 30.04.2016 г</t>
  </si>
  <si>
    <t>корректировка сметы № 21 от 30.08.2015 г</t>
  </si>
  <si>
    <t>корректировка сметы № 22 от 30.08.2015 г</t>
  </si>
  <si>
    <t>корректировка сметы № 23 от 30.08.2015 г</t>
  </si>
  <si>
    <t>корректировка сметы № 32 от 30.10.2015 г</t>
  </si>
  <si>
    <t>январь</t>
  </si>
  <si>
    <t>подъезд 1</t>
  </si>
  <si>
    <t>ремонт электроосвещения в подъезде</t>
  </si>
  <si>
    <t>февраль</t>
  </si>
  <si>
    <t>кв.57</t>
  </si>
  <si>
    <t>март</t>
  </si>
  <si>
    <t>кв..72</t>
  </si>
  <si>
    <t>частичная смена труб стояка ЦО</t>
  </si>
  <si>
    <t>3,2 м/п</t>
  </si>
  <si>
    <t>кв.57,58</t>
  </si>
  <si>
    <t>обрезка деревьев</t>
  </si>
  <si>
    <t>3 шт.</t>
  </si>
  <si>
    <t>апрель</t>
  </si>
  <si>
    <t>кв.72</t>
  </si>
  <si>
    <t>замена фановой трубы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</si>
  <si>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</si>
  <si>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</si>
  <si>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май</t>
  </si>
  <si>
    <t>замена ливневой канализации</t>
  </si>
  <si>
    <t>июнь</t>
  </si>
  <si>
    <t>ремонт трубопроводов канализации</t>
  </si>
  <si>
    <t>подвал</t>
  </si>
  <si>
    <t>дезинсекция</t>
  </si>
  <si>
    <t>за период с 01.01.2016 по 31.07.2016 гг.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</si>
  <si>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Сызранова, 10-3</t>
  </si>
  <si>
    <t>дебиторская задолженность жителей по состоянию  на 01.08.2016 г. составляет:</t>
  </si>
  <si>
    <t>Переходящее сальдо на 01.08.2016 г</t>
  </si>
  <si>
    <t>Ремонт жилого дома</t>
  </si>
  <si>
    <t>Ремонт жилого дома(субабоненты)</t>
  </si>
  <si>
    <t xml:space="preserve"> Ремонт жилья: итого</t>
  </si>
  <si>
    <t>Информация о выполненных работах  по статье " Ремонт жилья"</t>
  </si>
  <si>
    <t>август</t>
  </si>
  <si>
    <t>подъезд 1,2,3</t>
  </si>
  <si>
    <t>установка светильников</t>
  </si>
  <si>
    <t>сентябрь</t>
  </si>
  <si>
    <t>кв.3</t>
  </si>
  <si>
    <t>подъезды</t>
  </si>
  <si>
    <t>парапеты</t>
  </si>
  <si>
    <t>смена парапетов</t>
  </si>
  <si>
    <t>Информация о собранных и израсходованных денежных средствах по статье "Ремонт Жилья" за период с 01.08.2016 г по 31.12.2016 г по адресу ул. Сызранова, 10-3</t>
  </si>
  <si>
    <t>Остаток денежных средств дома по статье "Ремонт жилья" на 31.12.2016 г</t>
  </si>
  <si>
    <t>Генеральный директор ООО У0 "ТаганСервис"____________________________________________</t>
  </si>
  <si>
    <t>дебиторская задолженность жителей по состоянию  на 01.01.2017 г. составляет:</t>
  </si>
  <si>
    <t>за период с 01.08.2016 по 31.12.2016 гг.</t>
  </si>
  <si>
    <t>октябрь</t>
  </si>
  <si>
    <t>кв.59</t>
  </si>
  <si>
    <t>цементная стяжка балкон</t>
  </si>
  <si>
    <t>кв.33</t>
  </si>
  <si>
    <t>ремонт кровли</t>
  </si>
  <si>
    <t>ноябрь</t>
  </si>
  <si>
    <t>тамбур</t>
  </si>
  <si>
    <t>ремонт выключателя</t>
  </si>
  <si>
    <t>смена ламп</t>
  </si>
  <si>
    <t>декабрь</t>
  </si>
  <si>
    <t>кв.71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</si>
</sst>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2" fontId="0" fillId="0" borderId="0" xfId="0" applyNumberFormat="1"/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" xfId="0" applyBorder="1" applyAlignment="1">
      <alignment wrapText="1"/>
    </xf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6" xfId="0" applyNumberFormat="1" applyBorder="1"/>
    <xf numFmtId="0" fontId="1" fillId="0" borderId="3" xfId="0" applyFont="1" applyBorder="1" applyAlignment="1">
      <alignment horizontal="left" vertical="distributed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4" xfId="0" applyBorder="1" applyAlignment="1">
      <alignment wrapText="1"/>
    </xf>
    <xf numFmtId="2" fontId="0" fillId="0" borderId="3" xfId="0" applyNumberFormat="1" applyBorder="1" applyAlignment="1">
      <alignment vertical="center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44" fontId="4" fillId="0" borderId="12" xfId="0" applyNumberFormat="1" applyFont="1" applyBorder="1"/>
    <xf numFmtId="2" fontId="5" fillId="0" borderId="0" xfId="0" applyNumberFormat="1" applyFont="1" applyAlignment="1">
      <alignment wrapText="1"/>
    </xf>
    <xf numFmtId="0" fontId="9" fillId="0" borderId="0" xfId="0" applyFont="1"/>
    <xf numFmtId="0" fontId="4" fillId="0" borderId="0" xfId="0" applyFont="1" applyAlignment="1"/>
    <xf numFmtId="164" fontId="4" fillId="0" borderId="36" xfId="0" applyNumberFormat="1" applyFont="1" applyBorder="1" applyAlignment="1"/>
    <xf numFmtId="164" fontId="4" fillId="0" borderId="37" xfId="0" applyNumberFormat="1" applyFont="1" applyBorder="1" applyAlignment="1"/>
    <xf numFmtId="0" fontId="0" fillId="0" borderId="8" xfId="0" applyNumberFormat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2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F49">
            <v>1192.44</v>
          </cell>
          <cell r="AF49">
            <v>355491.33</v>
          </cell>
          <cell r="AH49">
            <v>335346.33</v>
          </cell>
          <cell r="AJ49">
            <v>5030.1949499999992</v>
          </cell>
          <cell r="AL49">
            <v>1865.2162499999999</v>
          </cell>
          <cell r="BB49">
            <v>70031.102400000003</v>
          </cell>
          <cell r="BD49">
            <v>6037.1640000000007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9">
          <cell r="E49">
            <v>685291.98000000021</v>
          </cell>
          <cell r="I49">
            <v>2384.88</v>
          </cell>
          <cell r="Q49">
            <v>686505.22000000009</v>
          </cell>
          <cell r="AO49">
            <v>10297.578299999999</v>
          </cell>
          <cell r="AQ49">
            <v>4152.0063</v>
          </cell>
          <cell r="BG49">
            <v>140062.20479999998</v>
          </cell>
          <cell r="BI49">
            <v>12074.327999999998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8">
          <cell r="E48">
            <v>139721.96</v>
          </cell>
          <cell r="I48">
            <v>617.05000000000007</v>
          </cell>
          <cell r="K48">
            <v>117727.06</v>
          </cell>
          <cell r="Q48">
            <v>438.32</v>
          </cell>
          <cell r="AC48">
            <v>3649.1303999999996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X1" workbookViewId="0">
      <selection activeCell="AN11" sqref="AN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82</v>
      </c>
      <c r="Q2" s="15" t="s">
        <v>81</v>
      </c>
      <c r="R2" s="15" t="s">
        <v>41</v>
      </c>
      <c r="S2" s="15" t="s">
        <v>83</v>
      </c>
      <c r="T2" s="15" t="s">
        <v>81</v>
      </c>
      <c r="U2" s="15" t="s">
        <v>42</v>
      </c>
      <c r="V2" s="15" t="s">
        <v>43</v>
      </c>
      <c r="W2" s="15" t="s">
        <v>44</v>
      </c>
      <c r="X2" s="15" t="s">
        <v>45</v>
      </c>
      <c r="Y2" s="15" t="s">
        <v>46</v>
      </c>
      <c r="Z2" s="15" t="s">
        <v>47</v>
      </c>
      <c r="AA2" s="15" t="s">
        <v>48</v>
      </c>
      <c r="AB2" s="15" t="s">
        <v>49</v>
      </c>
      <c r="AC2" s="15" t="s">
        <v>50</v>
      </c>
      <c r="AD2" s="15" t="s">
        <v>51</v>
      </c>
      <c r="AE2" s="15" t="s">
        <v>52</v>
      </c>
      <c r="AF2" s="15" t="s">
        <v>53</v>
      </c>
      <c r="AG2" s="15" t="s">
        <v>85</v>
      </c>
      <c r="AH2" s="15" t="s">
        <v>86</v>
      </c>
      <c r="AI2" s="15" t="s">
        <v>54</v>
      </c>
      <c r="AJ2" s="16" t="s">
        <v>55</v>
      </c>
      <c r="AK2" s="14" t="s">
        <v>58</v>
      </c>
      <c r="AL2" s="14" t="s">
        <v>31</v>
      </c>
      <c r="AM2" s="17" t="s">
        <v>38</v>
      </c>
      <c r="AN2" s="14" t="s">
        <v>59</v>
      </c>
      <c r="AO2" s="14" t="s">
        <v>32</v>
      </c>
      <c r="AP2" s="17" t="s">
        <v>39</v>
      </c>
      <c r="AQ2" s="17" t="s">
        <v>78</v>
      </c>
      <c r="AR2" s="17" t="s">
        <v>37</v>
      </c>
    </row>
    <row r="3" spans="1:44" x14ac:dyDescent="0.2">
      <c r="A3" s="12" t="s">
        <v>79</v>
      </c>
      <c r="B3" s="4">
        <v>5753.26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18">
        <f>AK3+AL3</f>
        <v>0</v>
      </c>
      <c r="AN3" s="4">
        <v>0</v>
      </c>
      <c r="AO3" s="4">
        <v>0</v>
      </c>
      <c r="AP3" s="18">
        <f>AN3+AO3</f>
        <v>0</v>
      </c>
      <c r="AQ3" s="50">
        <f>AF3+AH3*1.5%</f>
        <v>0</v>
      </c>
      <c r="AR3" s="20">
        <f>AP3*1.5%</f>
        <v>0</v>
      </c>
    </row>
    <row r="4" spans="1:44" x14ac:dyDescent="0.2">
      <c r="A4" s="12" t="s">
        <v>79</v>
      </c>
      <c r="B4" s="4">
        <v>5753.26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18">
        <f t="shared" ref="AM4:AM14" si="4">AK4+AL4</f>
        <v>0</v>
      </c>
      <c r="AN4" s="4">
        <v>0</v>
      </c>
      <c r="AO4" s="4">
        <v>0</v>
      </c>
      <c r="AP4" s="18">
        <f t="shared" ref="AP4:AP14" si="5">AN4+AO4</f>
        <v>0</v>
      </c>
      <c r="AQ4" s="50">
        <f t="shared" ref="AQ4:AQ14" si="6">AF4+AH4*1.5%</f>
        <v>0</v>
      </c>
      <c r="AR4" s="20">
        <f t="shared" ref="AR4:AR14" si="7">AP4*1.5%</f>
        <v>0</v>
      </c>
    </row>
    <row r="5" spans="1:44" x14ac:dyDescent="0.2">
      <c r="A5" s="12" t="s">
        <v>79</v>
      </c>
      <c r="B5" s="4">
        <v>5753.26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18">
        <f t="shared" si="4"/>
        <v>0</v>
      </c>
      <c r="AN5" s="4">
        <v>0</v>
      </c>
      <c r="AO5" s="4">
        <v>0</v>
      </c>
      <c r="AP5" s="18">
        <f t="shared" si="5"/>
        <v>0</v>
      </c>
      <c r="AQ5" s="50">
        <f t="shared" si="6"/>
        <v>0</v>
      </c>
      <c r="AR5" s="20">
        <f t="shared" si="7"/>
        <v>0</v>
      </c>
    </row>
    <row r="6" spans="1:44" x14ac:dyDescent="0.2">
      <c r="A6" s="12" t="s">
        <v>79</v>
      </c>
      <c r="B6" s="4">
        <v>5753.26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18">
        <f t="shared" si="4"/>
        <v>0</v>
      </c>
      <c r="AN6" s="4">
        <v>0</v>
      </c>
      <c r="AO6" s="4">
        <v>0</v>
      </c>
      <c r="AP6" s="18">
        <f t="shared" si="5"/>
        <v>0</v>
      </c>
      <c r="AQ6" s="50">
        <f t="shared" si="6"/>
        <v>0</v>
      </c>
      <c r="AR6" s="20">
        <f t="shared" si="7"/>
        <v>0</v>
      </c>
    </row>
    <row r="7" spans="1:44" x14ac:dyDescent="0.2">
      <c r="A7" s="12" t="s">
        <v>79</v>
      </c>
      <c r="B7" s="4">
        <v>5753.26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18">
        <f t="shared" si="4"/>
        <v>0</v>
      </c>
      <c r="AN7" s="4">
        <v>0</v>
      </c>
      <c r="AO7" s="4">
        <v>0</v>
      </c>
      <c r="AP7" s="18">
        <f t="shared" si="5"/>
        <v>0</v>
      </c>
      <c r="AQ7" s="50">
        <f t="shared" si="6"/>
        <v>0</v>
      </c>
      <c r="AR7" s="20">
        <f t="shared" si="7"/>
        <v>0</v>
      </c>
    </row>
    <row r="8" spans="1:44" x14ac:dyDescent="0.2">
      <c r="A8" s="12" t="s">
        <v>79</v>
      </c>
      <c r="B8" s="4">
        <v>5753.26</v>
      </c>
      <c r="C8" s="2">
        <v>24378.67</v>
      </c>
      <c r="D8" s="2">
        <v>49.24</v>
      </c>
      <c r="E8" s="18">
        <f t="shared" si="0"/>
        <v>24427.91</v>
      </c>
      <c r="F8" s="2">
        <v>612.37</v>
      </c>
      <c r="G8" s="2">
        <v>0</v>
      </c>
      <c r="H8" s="18">
        <f t="shared" si="1"/>
        <v>612.37</v>
      </c>
      <c r="I8" s="2">
        <v>0</v>
      </c>
      <c r="J8" s="2">
        <v>0</v>
      </c>
      <c r="K8" s="2">
        <v>21733.81</v>
      </c>
      <c r="L8" s="2">
        <v>545.97</v>
      </c>
      <c r="M8" s="18">
        <f t="shared" si="2"/>
        <v>8.1895500000000006</v>
      </c>
      <c r="N8" s="20">
        <f t="shared" si="3"/>
        <v>9.1855499999999992</v>
      </c>
      <c r="O8" s="2">
        <v>3219.79</v>
      </c>
      <c r="P8" s="2">
        <v>7.49</v>
      </c>
      <c r="Q8" s="4">
        <f t="shared" ref="Q8:Q14" si="8">O8+P8</f>
        <v>3227.2799999999997</v>
      </c>
      <c r="R8" s="2">
        <v>80.89</v>
      </c>
      <c r="S8" s="2">
        <v>0</v>
      </c>
      <c r="T8" s="4">
        <f t="shared" ref="T8:T14" si="9">R8+S8</f>
        <v>80.89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10349.42</v>
      </c>
      <c r="AD8" s="2">
        <v>259.97000000000003</v>
      </c>
      <c r="AE8" s="2">
        <v>632.52</v>
      </c>
      <c r="AF8" s="2">
        <v>15.88</v>
      </c>
      <c r="AG8" s="2">
        <v>90.54</v>
      </c>
      <c r="AH8" s="2">
        <v>0</v>
      </c>
      <c r="AI8" s="2">
        <v>12304.34</v>
      </c>
      <c r="AJ8" s="2">
        <v>309.08</v>
      </c>
      <c r="AK8" s="2">
        <v>27656.02</v>
      </c>
      <c r="AL8" s="2">
        <v>55.7</v>
      </c>
      <c r="AM8" s="18">
        <f t="shared" si="4"/>
        <v>27711.72</v>
      </c>
      <c r="AN8" s="2">
        <v>694.7</v>
      </c>
      <c r="AO8" s="2">
        <v>0</v>
      </c>
      <c r="AP8" s="18">
        <f t="shared" si="5"/>
        <v>694.7</v>
      </c>
      <c r="AQ8" s="50">
        <f t="shared" si="6"/>
        <v>15.88</v>
      </c>
      <c r="AR8" s="20">
        <f t="shared" si="7"/>
        <v>10.420500000000001</v>
      </c>
    </row>
    <row r="9" spans="1:44" x14ac:dyDescent="0.2">
      <c r="A9" s="12" t="s">
        <v>79</v>
      </c>
      <c r="B9" s="4">
        <v>5753.26</v>
      </c>
      <c r="C9" s="2">
        <v>2950.16</v>
      </c>
      <c r="D9" s="2">
        <v>0</v>
      </c>
      <c r="E9" s="18">
        <f t="shared" si="0"/>
        <v>2950.16</v>
      </c>
      <c r="F9" s="2">
        <v>21290.49</v>
      </c>
      <c r="G9" s="2">
        <v>0</v>
      </c>
      <c r="H9" s="18">
        <f t="shared" si="1"/>
        <v>21290.49</v>
      </c>
      <c r="I9" s="2">
        <v>0</v>
      </c>
      <c r="J9" s="2">
        <v>0</v>
      </c>
      <c r="K9" s="2">
        <f>22423.75+2553.95</f>
        <v>24977.7</v>
      </c>
      <c r="L9" s="2">
        <v>22859.87</v>
      </c>
      <c r="M9" s="18">
        <f t="shared" si="2"/>
        <v>342.89804999999996</v>
      </c>
      <c r="N9" s="20">
        <f t="shared" si="3"/>
        <v>319.35735</v>
      </c>
      <c r="O9" s="2">
        <f>3449.81+322.74</f>
        <v>3772.55</v>
      </c>
      <c r="P9" s="2"/>
      <c r="Q9" s="4">
        <f t="shared" si="8"/>
        <v>3772.55</v>
      </c>
      <c r="R9" s="2">
        <v>3406.94</v>
      </c>
      <c r="S9" s="2"/>
      <c r="T9" s="4">
        <f t="shared" si="9"/>
        <v>3406.94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10809.41+1858.77</f>
        <v>12668.18</v>
      </c>
      <c r="AD9" s="2">
        <v>11011.4</v>
      </c>
      <c r="AE9" s="2">
        <f>977.52+74.88</f>
        <v>1052.4000000000001</v>
      </c>
      <c r="AF9" s="2">
        <v>717.24</v>
      </c>
      <c r="AG9" s="2">
        <v>90.54</v>
      </c>
      <c r="AH9" s="2">
        <v>94.23</v>
      </c>
      <c r="AI9" s="2">
        <f>13051.85+1334.14</f>
        <v>14385.99</v>
      </c>
      <c r="AJ9" s="2">
        <v>12998.82</v>
      </c>
      <c r="AK9" s="2">
        <f>54219.53+2086.84</f>
        <v>56306.369999999995</v>
      </c>
      <c r="AL9" s="2"/>
      <c r="AM9" s="18">
        <f t="shared" si="4"/>
        <v>56306.369999999995</v>
      </c>
      <c r="AN9" s="2">
        <v>32617.09</v>
      </c>
      <c r="AO9" s="2"/>
      <c r="AP9" s="18">
        <f t="shared" si="5"/>
        <v>32617.09</v>
      </c>
      <c r="AQ9" s="50">
        <f t="shared" si="6"/>
        <v>718.65345000000002</v>
      </c>
      <c r="AR9" s="20">
        <f t="shared" si="7"/>
        <v>489.25635</v>
      </c>
    </row>
    <row r="10" spans="1:44" x14ac:dyDescent="0.2">
      <c r="A10" s="12" t="s">
        <v>79</v>
      </c>
      <c r="B10" s="4">
        <v>5753.26</v>
      </c>
      <c r="C10" s="2">
        <v>0</v>
      </c>
      <c r="D10" s="2">
        <v>0</v>
      </c>
      <c r="E10" s="18">
        <f t="shared" si="0"/>
        <v>0</v>
      </c>
      <c r="F10" s="2">
        <v>2345.44</v>
      </c>
      <c r="G10" s="2">
        <v>0</v>
      </c>
      <c r="H10" s="18">
        <f t="shared" si="1"/>
        <v>2345.44</v>
      </c>
      <c r="I10" s="2">
        <v>0</v>
      </c>
      <c r="J10" s="2">
        <v>0</v>
      </c>
      <c r="K10" s="2">
        <v>22423.75</v>
      </c>
      <c r="L10" s="2">
        <v>20811.919999999998</v>
      </c>
      <c r="M10" s="18">
        <f t="shared" si="2"/>
        <v>312.17879999999997</v>
      </c>
      <c r="N10" s="20">
        <f t="shared" si="3"/>
        <v>35.181599999999996</v>
      </c>
      <c r="O10" s="2">
        <v>3449.81</v>
      </c>
      <c r="P10" s="2"/>
      <c r="Q10" s="4">
        <f t="shared" si="8"/>
        <v>3449.81</v>
      </c>
      <c r="R10" s="2">
        <v>3193.82</v>
      </c>
      <c r="S10" s="2"/>
      <c r="T10" s="4">
        <f t="shared" si="9"/>
        <v>3193.82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10809.41</v>
      </c>
      <c r="AD10" s="2">
        <v>10455.280000000001</v>
      </c>
      <c r="AE10" s="2">
        <v>977.52</v>
      </c>
      <c r="AF10" s="2">
        <v>886.74</v>
      </c>
      <c r="AG10" s="2">
        <v>90.54</v>
      </c>
      <c r="AH10" s="2">
        <v>85.58</v>
      </c>
      <c r="AI10" s="2">
        <v>13051.85</v>
      </c>
      <c r="AJ10" s="2">
        <v>12091.24</v>
      </c>
      <c r="AK10" s="2">
        <f>54219.53-213.75</f>
        <v>54005.78</v>
      </c>
      <c r="AL10" s="2"/>
      <c r="AM10" s="18">
        <f t="shared" si="4"/>
        <v>54005.78</v>
      </c>
      <c r="AN10" s="2">
        <v>48701.79</v>
      </c>
      <c r="AO10" s="2"/>
      <c r="AP10" s="18">
        <f t="shared" si="5"/>
        <v>48701.79</v>
      </c>
      <c r="AQ10" s="50">
        <f t="shared" si="6"/>
        <v>888.02369999999996</v>
      </c>
      <c r="AR10" s="20">
        <f t="shared" si="7"/>
        <v>730.52684999999997</v>
      </c>
    </row>
    <row r="11" spans="1:44" x14ac:dyDescent="0.2">
      <c r="A11" s="12" t="s">
        <v>79</v>
      </c>
      <c r="B11" s="4">
        <v>5753.26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8"/>
        <v>0</v>
      </c>
      <c r="R11" s="2"/>
      <c r="S11" s="2"/>
      <c r="T11" s="4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>
        <f t="shared" si="4"/>
        <v>0</v>
      </c>
      <c r="AN11" s="2"/>
      <c r="AO11" s="2"/>
      <c r="AP11" s="18">
        <f t="shared" si="5"/>
        <v>0</v>
      </c>
      <c r="AQ11" s="50">
        <f t="shared" si="6"/>
        <v>0</v>
      </c>
      <c r="AR11" s="20">
        <f t="shared" si="7"/>
        <v>0</v>
      </c>
    </row>
    <row r="12" spans="1:44" x14ac:dyDescent="0.2">
      <c r="A12" s="12" t="s">
        <v>79</v>
      </c>
      <c r="B12" s="4">
        <v>5753.26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8"/>
        <v>0</v>
      </c>
      <c r="R12" s="2"/>
      <c r="S12" s="2"/>
      <c r="T12" s="4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8">
        <f t="shared" si="4"/>
        <v>0</v>
      </c>
      <c r="AN12" s="2"/>
      <c r="AO12" s="2"/>
      <c r="AP12" s="18">
        <f t="shared" si="5"/>
        <v>0</v>
      </c>
      <c r="AQ12" s="50">
        <f t="shared" si="6"/>
        <v>0</v>
      </c>
      <c r="AR12" s="20">
        <f t="shared" si="7"/>
        <v>0</v>
      </c>
    </row>
    <row r="13" spans="1:44" x14ac:dyDescent="0.2">
      <c r="A13" s="12" t="s">
        <v>79</v>
      </c>
      <c r="B13" s="4">
        <v>5753.26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8"/>
        <v>0</v>
      </c>
      <c r="R13" s="2"/>
      <c r="S13" s="2"/>
      <c r="T13" s="4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8">
        <f t="shared" si="4"/>
        <v>0</v>
      </c>
      <c r="AN13" s="2"/>
      <c r="AO13" s="2"/>
      <c r="AP13" s="18">
        <f t="shared" si="5"/>
        <v>0</v>
      </c>
      <c r="AQ13" s="50">
        <f t="shared" si="6"/>
        <v>0</v>
      </c>
      <c r="AR13" s="20">
        <f t="shared" si="7"/>
        <v>0</v>
      </c>
    </row>
    <row r="14" spans="1:44" ht="13.5" thickBot="1" x14ac:dyDescent="0.25">
      <c r="A14" s="12" t="s">
        <v>79</v>
      </c>
      <c r="B14" s="4">
        <v>5753.26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8"/>
        <v>0</v>
      </c>
      <c r="R14" s="8"/>
      <c r="S14" s="8"/>
      <c r="T14" s="4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8">
        <f t="shared" si="4"/>
        <v>0</v>
      </c>
      <c r="AN14" s="8"/>
      <c r="AO14" s="8"/>
      <c r="AP14" s="18">
        <f t="shared" si="5"/>
        <v>0</v>
      </c>
      <c r="AQ14" s="50">
        <f t="shared" si="6"/>
        <v>0</v>
      </c>
      <c r="AR14" s="20">
        <f t="shared" si="7"/>
        <v>0</v>
      </c>
    </row>
    <row r="15" spans="1:44" ht="13.5" thickBot="1" x14ac:dyDescent="0.25">
      <c r="A15" s="10" t="s">
        <v>26</v>
      </c>
      <c r="B15" s="9">
        <v>0</v>
      </c>
      <c r="C15" s="9">
        <f t="shared" ref="C15:G15" si="10">SUM(C3:C14)</f>
        <v>27328.829999999998</v>
      </c>
      <c r="D15" s="9">
        <f t="shared" si="10"/>
        <v>49.24</v>
      </c>
      <c r="E15" s="19">
        <f t="shared" si="10"/>
        <v>27378.07</v>
      </c>
      <c r="F15" s="9">
        <f t="shared" si="10"/>
        <v>24248.3</v>
      </c>
      <c r="G15" s="9">
        <f t="shared" si="10"/>
        <v>0</v>
      </c>
      <c r="H15" s="19">
        <f t="shared" ref="H15:AK15" si="11">SUM(H3:H14)</f>
        <v>24248.3</v>
      </c>
      <c r="I15" s="9">
        <f t="shared" si="11"/>
        <v>0</v>
      </c>
      <c r="J15" s="9">
        <f t="shared" si="11"/>
        <v>0</v>
      </c>
      <c r="K15" s="9">
        <f t="shared" si="11"/>
        <v>69135.260000000009</v>
      </c>
      <c r="L15" s="9">
        <f t="shared" si="11"/>
        <v>44217.759999999995</v>
      </c>
      <c r="M15" s="19">
        <f t="shared" si="11"/>
        <v>663.26639999999998</v>
      </c>
      <c r="N15" s="21">
        <f t="shared" si="11"/>
        <v>363.72449999999998</v>
      </c>
      <c r="O15" s="10">
        <f t="shared" si="11"/>
        <v>10442.15</v>
      </c>
      <c r="P15" s="61">
        <f>SUM(P3:P14)</f>
        <v>7.49</v>
      </c>
      <c r="Q15" s="61">
        <f>SUM(Q3:Q14)</f>
        <v>10449.64</v>
      </c>
      <c r="R15" s="9">
        <f t="shared" si="11"/>
        <v>6681.65</v>
      </c>
      <c r="S15" s="9">
        <f>SUM(S3:S14)</f>
        <v>0</v>
      </c>
      <c r="T15" s="9">
        <f>SUM(T3:T14)</f>
        <v>6681.65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33827.009999999995</v>
      </c>
      <c r="AD15" s="9">
        <f t="shared" si="11"/>
        <v>21726.65</v>
      </c>
      <c r="AE15" s="9">
        <f t="shared" si="11"/>
        <v>2662.44</v>
      </c>
      <c r="AF15" s="9">
        <f t="shared" si="11"/>
        <v>1619.8600000000001</v>
      </c>
      <c r="AG15" s="9">
        <f>SUM(AG3:AG14)</f>
        <v>271.62</v>
      </c>
      <c r="AH15" s="9">
        <f>SUM(AH3:AH14)</f>
        <v>179.81</v>
      </c>
      <c r="AI15" s="9">
        <f t="shared" si="11"/>
        <v>39742.18</v>
      </c>
      <c r="AJ15" s="11">
        <f t="shared" si="11"/>
        <v>25399.14</v>
      </c>
      <c r="AK15" s="9">
        <f t="shared" si="11"/>
        <v>137968.16999999998</v>
      </c>
      <c r="AL15" s="9">
        <f>SUM(AL3:AL14)</f>
        <v>55.7</v>
      </c>
      <c r="AM15" s="19">
        <f>SUM(AM3:AM14)</f>
        <v>138023.87</v>
      </c>
      <c r="AN15" s="9">
        <f>SUM(AN3:AN14)</f>
        <v>82013.58</v>
      </c>
      <c r="AO15" s="9">
        <f>SUM(AO3:AO14)</f>
        <v>0</v>
      </c>
      <c r="AP15" s="19">
        <f>SUM(AP3:AP14)</f>
        <v>82013.58</v>
      </c>
      <c r="AQ15" s="19">
        <f t="shared" ref="AQ15" si="12">SUM(AQ3:AQ14)</f>
        <v>1622.5571500000001</v>
      </c>
      <c r="AR15" s="21">
        <f t="shared" ref="AR15" si="13">SUM(AR3:AR14)</f>
        <v>1230.2037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5" t="s">
        <v>13</v>
      </c>
      <c r="C2" s="85"/>
      <c r="D2" s="85"/>
      <c r="E2" s="85"/>
      <c r="F2" s="85"/>
    </row>
    <row r="3" spans="2:9" ht="26.25" customHeight="1" x14ac:dyDescent="0.35">
      <c r="B3" s="84" t="s">
        <v>92</v>
      </c>
      <c r="C3" s="84"/>
      <c r="D3" s="84"/>
      <c r="E3" s="84"/>
      <c r="F3" s="84"/>
      <c r="G3" s="1"/>
      <c r="H3" s="1"/>
      <c r="I3" s="1"/>
    </row>
    <row r="4" spans="2:9" ht="30" customHeight="1" thickBot="1" x14ac:dyDescent="0.25">
      <c r="B4" s="84"/>
      <c r="C4" s="84"/>
      <c r="D4" s="84"/>
      <c r="E4" s="84"/>
      <c r="F4" s="84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52" t="s">
        <v>1</v>
      </c>
      <c r="C6" s="53">
        <f>'выборка 15'!E15</f>
        <v>27378.07</v>
      </c>
      <c r="D6" s="53">
        <f>'выборка 15'!H15</f>
        <v>24248.3</v>
      </c>
      <c r="E6" s="53">
        <f>'отчет тек. ремонт'!E13</f>
        <v>5925.07</v>
      </c>
      <c r="F6" s="64">
        <f>'отчет тек. ремонт'!G15</f>
        <v>23221.309099999999</v>
      </c>
    </row>
    <row r="7" spans="2:9" x14ac:dyDescent="0.2">
      <c r="B7" s="54" t="s">
        <v>57</v>
      </c>
      <c r="C7" s="4">
        <f>'отчет сод. жилья'!B12</f>
        <v>329800.6500000002</v>
      </c>
      <c r="D7" s="4">
        <f>'отчет сод. жилья'!C12</f>
        <v>313623.25000000006</v>
      </c>
      <c r="E7" s="4" t="e">
        <f>'отчет сод. жилья'!#REF!</f>
        <v>#REF!</v>
      </c>
      <c r="F7" s="65" t="e">
        <f>'отчет сод. жилья'!#REF!</f>
        <v>#REF!</v>
      </c>
    </row>
    <row r="8" spans="2:9" ht="25.5" x14ac:dyDescent="0.2">
      <c r="B8" s="55" t="s">
        <v>2</v>
      </c>
      <c r="C8" s="2" t="e">
        <f>'отчет сод. жилья'!#REF!</f>
        <v>#REF!</v>
      </c>
      <c r="D8" s="22" t="e">
        <f>'отчет сод. жилья'!#REF!</f>
        <v>#REF!</v>
      </c>
      <c r="E8" s="2" t="e">
        <f>'отчет сод. жилья'!#REF!</f>
        <v>#REF!</v>
      </c>
      <c r="F8" s="66" t="e">
        <f>'отчет сод. жилья'!#REF!</f>
        <v>#REF!</v>
      </c>
    </row>
    <row r="9" spans="2:9" ht="51" x14ac:dyDescent="0.2">
      <c r="B9" s="55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5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5" t="s">
        <v>5</v>
      </c>
      <c r="C11" s="2">
        <f>'выборка 15'!Y15</f>
        <v>0</v>
      </c>
      <c r="D11" s="2">
        <f>'выборка 15'!Z15</f>
        <v>0</v>
      </c>
      <c r="E11" s="2">
        <v>0</v>
      </c>
      <c r="F11" s="56">
        <v>0</v>
      </c>
    </row>
    <row r="12" spans="2:9" x14ac:dyDescent="0.2">
      <c r="B12" s="55" t="s">
        <v>6</v>
      </c>
      <c r="C12" s="2">
        <f>'выборка 15'!AA15</f>
        <v>0</v>
      </c>
      <c r="D12" s="2">
        <f>'выборка 15'!AB15</f>
        <v>0</v>
      </c>
      <c r="E12" s="2">
        <v>0</v>
      </c>
      <c r="F12" s="56">
        <v>0</v>
      </c>
    </row>
    <row r="13" spans="2:9" x14ac:dyDescent="0.2">
      <c r="B13" s="55" t="s">
        <v>7</v>
      </c>
      <c r="C13" s="2">
        <f>'выборка 15'!AC15</f>
        <v>33827.009999999995</v>
      </c>
      <c r="D13" s="2">
        <f>'выборка 15'!AD15</f>
        <v>21726.65</v>
      </c>
      <c r="E13" s="2">
        <v>9669</v>
      </c>
      <c r="F13" s="56">
        <v>0</v>
      </c>
    </row>
    <row r="14" spans="2:9" ht="25.5" x14ac:dyDescent="0.2">
      <c r="B14" s="55" t="s">
        <v>8</v>
      </c>
      <c r="C14" s="2">
        <f>'выборка 15'!K15</f>
        <v>69135.260000000009</v>
      </c>
      <c r="D14" s="2">
        <f>'выборка 15'!L15</f>
        <v>44217.759999999995</v>
      </c>
      <c r="E14" s="2">
        <v>1436.12</v>
      </c>
      <c r="F14" s="56">
        <v>0</v>
      </c>
    </row>
    <row r="15" spans="2:9" ht="25.5" x14ac:dyDescent="0.2">
      <c r="B15" s="55" t="s">
        <v>9</v>
      </c>
      <c r="C15" s="2">
        <f>'выборка 15'!AE15</f>
        <v>2662.44</v>
      </c>
      <c r="D15" s="2">
        <f>'выборка 15'!AF15</f>
        <v>1619.8600000000001</v>
      </c>
      <c r="E15" s="2">
        <v>-23</v>
      </c>
      <c r="F15" s="56">
        <f>D15</f>
        <v>1619.8600000000001</v>
      </c>
    </row>
    <row r="16" spans="2:9" ht="26.25" thickBot="1" x14ac:dyDescent="0.25">
      <c r="B16" s="57" t="s">
        <v>10</v>
      </c>
      <c r="C16" s="58">
        <f>'выборка 15'!AI15</f>
        <v>39742.18</v>
      </c>
      <c r="D16" s="58">
        <f>'выборка 15'!AJ15</f>
        <v>25399.14</v>
      </c>
      <c r="E16" s="58">
        <v>366.88</v>
      </c>
      <c r="F16" s="59">
        <v>0</v>
      </c>
    </row>
    <row r="18" spans="2:6" ht="19.5" customHeight="1" x14ac:dyDescent="0.2">
      <c r="B18" s="86" t="s">
        <v>88</v>
      </c>
      <c r="C18" s="86"/>
      <c r="D18" s="86"/>
      <c r="E18" s="86"/>
      <c r="F18" s="86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opLeftCell="A7" workbookViewId="0">
      <selection activeCell="C16" sqref="C16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10" ht="78" customHeight="1" x14ac:dyDescent="0.35">
      <c r="A2" s="87" t="s">
        <v>91</v>
      </c>
      <c r="B2" s="87"/>
      <c r="C2" s="87"/>
      <c r="D2" s="87"/>
      <c r="E2" s="87"/>
      <c r="F2" s="87"/>
      <c r="G2" s="87"/>
    </row>
    <row r="3" spans="1:10" ht="23.25" x14ac:dyDescent="0.35">
      <c r="A3" s="26"/>
      <c r="B3" s="26"/>
      <c r="C3" s="26"/>
      <c r="D3" s="26"/>
      <c r="E3" s="26"/>
      <c r="F3" s="26"/>
      <c r="G3" s="26"/>
    </row>
    <row r="4" spans="1:10" ht="15.75" x14ac:dyDescent="0.25">
      <c r="A4" s="88" t="s">
        <v>84</v>
      </c>
      <c r="B4" s="88"/>
      <c r="C4" s="88"/>
      <c r="D4" s="88"/>
      <c r="E4" s="88"/>
      <c r="F4" s="88"/>
      <c r="G4" s="27">
        <v>0</v>
      </c>
    </row>
    <row r="5" spans="1:10" ht="13.5" thickBot="1" x14ac:dyDescent="0.25"/>
    <row r="6" spans="1:10" ht="60" customHeight="1" thickBot="1" x14ac:dyDescent="0.3">
      <c r="A6" s="28"/>
      <c r="B6" s="29" t="s">
        <v>60</v>
      </c>
      <c r="C6" s="29" t="s">
        <v>61</v>
      </c>
      <c r="D6" s="29" t="s">
        <v>62</v>
      </c>
      <c r="E6" s="29" t="s">
        <v>63</v>
      </c>
      <c r="F6" s="29" t="s">
        <v>64</v>
      </c>
      <c r="G6" s="30" t="s">
        <v>65</v>
      </c>
    </row>
    <row r="7" spans="1:10" x14ac:dyDescent="0.2">
      <c r="A7" s="12" t="s">
        <v>1</v>
      </c>
      <c r="B7" s="4">
        <f>'выборка 15'!C15</f>
        <v>27328.829999999998</v>
      </c>
      <c r="C7" s="4">
        <f>'выборка 15'!F15</f>
        <v>24248.3</v>
      </c>
      <c r="D7" s="89">
        <f>'расход по дому ТР 15'!I17</f>
        <v>1026.9909</v>
      </c>
      <c r="E7" s="4">
        <v>5875.83</v>
      </c>
      <c r="F7" s="4">
        <v>0</v>
      </c>
      <c r="G7" s="89">
        <f>C13-D13</f>
        <v>23221.309099999999</v>
      </c>
    </row>
    <row r="8" spans="1:10" x14ac:dyDescent="0.2">
      <c r="A8" s="7" t="s">
        <v>66</v>
      </c>
      <c r="B8" s="2">
        <v>0</v>
      </c>
      <c r="C8" s="2">
        <v>0</v>
      </c>
      <c r="D8" s="90"/>
      <c r="E8" s="2">
        <v>0</v>
      </c>
      <c r="F8" s="2">
        <v>0</v>
      </c>
      <c r="G8" s="90"/>
    </row>
    <row r="9" spans="1:10" x14ac:dyDescent="0.2">
      <c r="A9" s="7" t="s">
        <v>67</v>
      </c>
      <c r="B9" s="2">
        <v>0</v>
      </c>
      <c r="C9" s="2">
        <v>0</v>
      </c>
      <c r="D9" s="90"/>
      <c r="E9" s="2">
        <v>0</v>
      </c>
      <c r="F9" s="2">
        <v>0</v>
      </c>
      <c r="G9" s="90"/>
    </row>
    <row r="10" spans="1:10" x14ac:dyDescent="0.2">
      <c r="A10" s="12" t="s">
        <v>68</v>
      </c>
      <c r="B10" s="2">
        <f>'выборка 15'!D15</f>
        <v>49.24</v>
      </c>
      <c r="C10" s="2">
        <f>'выборка 15'!G15</f>
        <v>0</v>
      </c>
      <c r="D10" s="90"/>
      <c r="E10" s="2">
        <f>B10-C10</f>
        <v>49.24</v>
      </c>
      <c r="F10" s="2">
        <v>0</v>
      </c>
      <c r="G10" s="90"/>
    </row>
    <row r="11" spans="1:10" x14ac:dyDescent="0.2">
      <c r="A11" s="7" t="s">
        <v>69</v>
      </c>
      <c r="B11" s="2">
        <v>0</v>
      </c>
      <c r="C11" s="2">
        <v>0</v>
      </c>
      <c r="D11" s="90"/>
      <c r="E11" s="2">
        <v>0</v>
      </c>
      <c r="F11" s="2">
        <v>0</v>
      </c>
      <c r="G11" s="90"/>
    </row>
    <row r="12" spans="1:10" ht="13.5" thickBot="1" x14ac:dyDescent="0.25">
      <c r="A12" s="31" t="s">
        <v>70</v>
      </c>
      <c r="B12" s="2">
        <v>0</v>
      </c>
      <c r="C12" s="2">
        <v>0</v>
      </c>
      <c r="D12" s="91"/>
      <c r="E12" s="2">
        <v>0</v>
      </c>
      <c r="F12" s="2">
        <v>0</v>
      </c>
      <c r="G12" s="91"/>
    </row>
    <row r="13" spans="1:10" ht="15.75" thickBot="1" x14ac:dyDescent="0.3">
      <c r="A13" s="32" t="s">
        <v>71</v>
      </c>
      <c r="B13" s="33">
        <f>SUM(B7:B12)</f>
        <v>27378.07</v>
      </c>
      <c r="C13" s="33">
        <f>SUM(C7:C12)</f>
        <v>24248.3</v>
      </c>
      <c r="D13" s="34">
        <f>SUM(D7)</f>
        <v>1026.9909</v>
      </c>
      <c r="E13" s="33">
        <f>SUM(E7:E12)</f>
        <v>5925.07</v>
      </c>
      <c r="F13" s="33">
        <f>SUM(F7:F12)</f>
        <v>0</v>
      </c>
      <c r="G13" s="51">
        <f>G7</f>
        <v>23221.309099999999</v>
      </c>
    </row>
    <row r="14" spans="1:10" x14ac:dyDescent="0.2">
      <c r="J14" s="38"/>
    </row>
    <row r="15" spans="1:10" ht="15.75" x14ac:dyDescent="0.25">
      <c r="A15" s="88" t="s">
        <v>89</v>
      </c>
      <c r="B15" s="88"/>
      <c r="C15" s="88"/>
      <c r="D15" s="88"/>
      <c r="E15" s="88"/>
      <c r="F15" s="88"/>
      <c r="G15" s="35">
        <f>G4+C13-D13</f>
        <v>23221.309099999999</v>
      </c>
    </row>
    <row r="17" spans="1:5" x14ac:dyDescent="0.2">
      <c r="A17" s="86" t="s">
        <v>88</v>
      </c>
      <c r="B17" s="86"/>
      <c r="C17" s="86"/>
      <c r="D17" s="86"/>
      <c r="E17" s="86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98" t="s">
        <v>90</v>
      </c>
      <c r="B1" s="98"/>
      <c r="C1" s="98"/>
      <c r="D1" s="98"/>
      <c r="E1" s="98"/>
      <c r="F1" s="98"/>
      <c r="G1" s="98"/>
      <c r="H1" s="98"/>
      <c r="I1" s="98"/>
    </row>
    <row r="2" spans="1:9" ht="16.5" customHeight="1" x14ac:dyDescent="0.2">
      <c r="A2" s="99" t="s">
        <v>16</v>
      </c>
      <c r="B2" s="101" t="s">
        <v>17</v>
      </c>
      <c r="C2" s="101" t="s">
        <v>18</v>
      </c>
      <c r="D2" s="101" t="s">
        <v>19</v>
      </c>
      <c r="E2" s="101" t="s">
        <v>20</v>
      </c>
      <c r="F2" s="101" t="s">
        <v>21</v>
      </c>
      <c r="G2" s="101" t="s">
        <v>22</v>
      </c>
      <c r="H2" s="101" t="s">
        <v>23</v>
      </c>
      <c r="I2" s="101" t="s">
        <v>24</v>
      </c>
    </row>
    <row r="3" spans="1:9" ht="29.25" customHeight="1" thickBot="1" x14ac:dyDescent="0.25">
      <c r="A3" s="100"/>
      <c r="B3" s="102"/>
      <c r="C3" s="102"/>
      <c r="D3" s="102"/>
      <c r="E3" s="102"/>
      <c r="F3" s="102"/>
      <c r="G3" s="102"/>
      <c r="H3" s="102"/>
      <c r="I3" s="102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4"/>
      <c r="C5" s="2"/>
      <c r="D5" s="2"/>
      <c r="E5" s="2"/>
      <c r="F5" s="2"/>
      <c r="G5" s="2"/>
      <c r="H5" s="2"/>
      <c r="I5" s="2"/>
    </row>
    <row r="6" spans="1:9" x14ac:dyDescent="0.2">
      <c r="A6" s="2"/>
      <c r="B6" s="4"/>
      <c r="C6" s="2"/>
      <c r="D6" s="60"/>
      <c r="E6" s="60"/>
      <c r="F6" s="2"/>
      <c r="G6" s="2"/>
      <c r="H6" s="2"/>
      <c r="I6" s="2"/>
    </row>
    <row r="7" spans="1:9" x14ac:dyDescent="0.2">
      <c r="A7" s="2"/>
      <c r="B7" s="4"/>
      <c r="C7" s="2"/>
      <c r="D7" s="2"/>
      <c r="E7" s="60"/>
      <c r="F7" s="2"/>
      <c r="G7" s="2"/>
      <c r="H7" s="2"/>
      <c r="I7" s="2"/>
    </row>
    <row r="8" spans="1:9" x14ac:dyDescent="0.2">
      <c r="A8" s="2"/>
      <c r="B8" s="4"/>
      <c r="C8" s="2"/>
      <c r="D8" s="2"/>
      <c r="E8" s="2"/>
      <c r="F8" s="2"/>
      <c r="G8" s="2"/>
      <c r="H8" s="2"/>
      <c r="I8" s="2"/>
    </row>
    <row r="9" spans="1:9" hidden="1" x14ac:dyDescent="0.2">
      <c r="A9" s="2">
        <v>6</v>
      </c>
      <c r="B9" s="4"/>
      <c r="C9" s="2"/>
      <c r="D9" s="2"/>
      <c r="E9" s="2"/>
      <c r="F9" s="2"/>
      <c r="G9" s="2"/>
      <c r="H9" s="2"/>
      <c r="I9" s="2"/>
    </row>
    <row r="10" spans="1:9" hidden="1" x14ac:dyDescent="0.2">
      <c r="A10" s="2"/>
      <c r="B10" s="4"/>
      <c r="C10" s="2"/>
      <c r="D10" s="2"/>
      <c r="E10" s="2"/>
      <c r="F10" s="2"/>
      <c r="G10" s="2"/>
      <c r="H10" s="2"/>
      <c r="I10" s="2"/>
    </row>
    <row r="11" spans="1:9" hidden="1" x14ac:dyDescent="0.2">
      <c r="A11" s="2"/>
      <c r="B11" s="4"/>
      <c r="C11" s="2"/>
      <c r="D11" s="60"/>
      <c r="E11" s="60"/>
      <c r="F11" s="2"/>
      <c r="G11" s="2"/>
      <c r="H11" s="2"/>
      <c r="I11" s="2"/>
    </row>
    <row r="12" spans="1:9" hidden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idden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idden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idden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3.5" thickBot="1" x14ac:dyDescent="0.25">
      <c r="A16" s="92" t="s">
        <v>25</v>
      </c>
      <c r="B16" s="93"/>
      <c r="C16" s="93"/>
      <c r="D16" s="93"/>
      <c r="E16" s="93"/>
      <c r="F16" s="93"/>
      <c r="G16" s="93"/>
      <c r="H16" s="94"/>
      <c r="I16" s="24">
        <f>'выборка 15'!M15+'выборка 15'!N15</f>
        <v>1026.9909</v>
      </c>
    </row>
    <row r="17" spans="1:9" ht="15.75" thickBot="1" x14ac:dyDescent="0.3">
      <c r="A17" s="95" t="s">
        <v>26</v>
      </c>
      <c r="B17" s="96"/>
      <c r="C17" s="96"/>
      <c r="D17" s="96"/>
      <c r="E17" s="96"/>
      <c r="F17" s="96"/>
      <c r="G17" s="96"/>
      <c r="H17" s="97"/>
      <c r="I17" s="25">
        <f>SUM(I4:I16)</f>
        <v>1026.9909</v>
      </c>
    </row>
    <row r="20" spans="1:9" x14ac:dyDescent="0.2">
      <c r="A20" s="86" t="s">
        <v>88</v>
      </c>
      <c r="B20" s="86"/>
      <c r="C20" s="86"/>
      <c r="D20" s="86"/>
      <c r="E20" s="86"/>
    </row>
  </sheetData>
  <mergeCells count="13">
    <mergeCell ref="A16:H16"/>
    <mergeCell ref="A17:H17"/>
    <mergeCell ref="A20:E20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3"/>
  <sheetViews>
    <sheetView workbookViewId="0">
      <selection activeCell="A20" sqref="A20"/>
    </sheetView>
  </sheetViews>
  <sheetFormatPr defaultRowHeight="12.75" x14ac:dyDescent="0.2"/>
  <cols>
    <col min="1" max="1" width="46.85546875" customWidth="1"/>
    <col min="2" max="2" width="18.140625" customWidth="1"/>
    <col min="3" max="3" width="18.85546875" customWidth="1"/>
    <col min="4" max="4" width="16.7109375" customWidth="1"/>
  </cols>
  <sheetData>
    <row r="3" spans="1:4" ht="93.75" customHeight="1" x14ac:dyDescent="0.35">
      <c r="A3" s="87" t="s">
        <v>128</v>
      </c>
      <c r="B3" s="87"/>
      <c r="C3" s="87"/>
      <c r="D3" s="87"/>
    </row>
    <row r="5" spans="1:4" ht="13.5" thickBot="1" x14ac:dyDescent="0.25"/>
    <row r="6" spans="1:4" ht="47.25" x14ac:dyDescent="0.25">
      <c r="A6" s="71"/>
      <c r="B6" s="36" t="s">
        <v>60</v>
      </c>
      <c r="C6" s="36" t="s">
        <v>61</v>
      </c>
      <c r="D6" s="36" t="s">
        <v>62</v>
      </c>
    </row>
    <row r="7" spans="1:4" ht="15.75" x14ac:dyDescent="0.25">
      <c r="A7" s="103" t="s">
        <v>98</v>
      </c>
      <c r="B7" s="104"/>
      <c r="C7" s="73">
        <v>-40535.64</v>
      </c>
      <c r="D7" s="73"/>
    </row>
    <row r="8" spans="1:4" ht="15" customHeight="1" x14ac:dyDescent="0.2">
      <c r="A8" s="67" t="s">
        <v>93</v>
      </c>
      <c r="B8" s="74">
        <f>'[1]июль 16'!$E$49-[1]декабрь!$AF$49-B9</f>
        <v>328608.2100000002</v>
      </c>
      <c r="C8" s="4">
        <f>'[1]июль 16'!$Q$49-[1]декабрь!$AH$49+3000</f>
        <v>354158.89000000007</v>
      </c>
      <c r="D8" s="72">
        <f>'расход по дому ТО'!G52</f>
        <v>11746.923400000001</v>
      </c>
    </row>
    <row r="9" spans="1:4" ht="15" customHeight="1" x14ac:dyDescent="0.2">
      <c r="A9" s="67" t="s">
        <v>94</v>
      </c>
      <c r="B9" s="74">
        <f>'[1]июль 16'!$I$49-[1]декабрь!$F$49</f>
        <v>1192.44</v>
      </c>
      <c r="C9" s="4">
        <v>0</v>
      </c>
      <c r="D9" s="72"/>
    </row>
    <row r="10" spans="1:4" ht="33" customHeight="1" x14ac:dyDescent="0.2">
      <c r="A10" s="3" t="s">
        <v>72</v>
      </c>
      <c r="B10" s="2">
        <v>0</v>
      </c>
      <c r="C10" s="2"/>
      <c r="D10" s="37">
        <f>'[1]июль 16'!$BG$49-[1]декабрь!$BB$49</f>
        <v>70031.102399999974</v>
      </c>
    </row>
    <row r="11" spans="1:4" ht="31.5" customHeight="1" thickBot="1" x14ac:dyDescent="0.25">
      <c r="A11" s="3" t="s">
        <v>73</v>
      </c>
      <c r="B11" s="2"/>
      <c r="C11" s="2"/>
      <c r="D11" s="37">
        <f>'[1]июль 16'!$BI$49-[1]декабрь!$BD$49</f>
        <v>6037.163999999997</v>
      </c>
    </row>
    <row r="12" spans="1:4" ht="15" customHeight="1" thickBot="1" x14ac:dyDescent="0.3">
      <c r="A12" s="32" t="s">
        <v>95</v>
      </c>
      <c r="B12" s="75">
        <f>SUM(B8:B11)</f>
        <v>329800.6500000002</v>
      </c>
      <c r="C12" s="33">
        <f>SUM(C7:C11)</f>
        <v>313623.25000000006</v>
      </c>
      <c r="D12" s="34">
        <f>SUM(D7:D11)</f>
        <v>87815.189799999964</v>
      </c>
    </row>
    <row r="13" spans="1:4" ht="15" customHeight="1" x14ac:dyDescent="0.25">
      <c r="A13" s="62"/>
      <c r="B13" s="62"/>
      <c r="C13" s="62"/>
      <c r="D13" s="63"/>
    </row>
    <row r="14" spans="1:4" ht="15.75" hidden="1" customHeight="1" x14ac:dyDescent="0.25">
      <c r="A14" s="88" t="s">
        <v>99</v>
      </c>
      <c r="B14" s="88"/>
      <c r="C14" s="88"/>
      <c r="D14" s="76">
        <f>C12-D12</f>
        <v>225808.06020000009</v>
      </c>
    </row>
    <row r="15" spans="1:4" ht="15" customHeight="1" x14ac:dyDescent="0.25">
      <c r="A15" s="62" t="s">
        <v>119</v>
      </c>
      <c r="B15" s="62"/>
      <c r="C15" s="62"/>
      <c r="D15" s="63">
        <v>105791.08</v>
      </c>
    </row>
    <row r="16" spans="1:4" ht="15" customHeight="1" x14ac:dyDescent="0.25">
      <c r="A16" s="62" t="s">
        <v>120</v>
      </c>
      <c r="B16" s="62"/>
      <c r="C16" s="62"/>
      <c r="D16" s="63">
        <v>120016.99</v>
      </c>
    </row>
    <row r="17" spans="1:4" ht="15" customHeight="1" x14ac:dyDescent="0.25">
      <c r="A17" s="62"/>
      <c r="B17" s="62"/>
      <c r="C17" s="62"/>
      <c r="D17" s="63"/>
    </row>
    <row r="20" spans="1:4" ht="12.75" customHeight="1" x14ac:dyDescent="0.2">
      <c r="A20" s="82" t="s">
        <v>145</v>
      </c>
      <c r="B20" s="82"/>
      <c r="C20" s="82"/>
      <c r="D20" s="82"/>
    </row>
    <row r="23" spans="1:4" x14ac:dyDescent="0.2">
      <c r="A23" s="77" t="s">
        <v>129</v>
      </c>
      <c r="B23" s="77"/>
      <c r="C23" s="77"/>
      <c r="D23" s="77">
        <v>46827.25</v>
      </c>
    </row>
  </sheetData>
  <mergeCells count="3">
    <mergeCell ref="A3:D3"/>
    <mergeCell ref="A7:B7"/>
    <mergeCell ref="A14:C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7"/>
  <sheetViews>
    <sheetView workbookViewId="0">
      <selection activeCell="A57" sqref="A57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107" t="s">
        <v>97</v>
      </c>
      <c r="B2" s="107"/>
      <c r="C2" s="107"/>
      <c r="D2" s="107"/>
      <c r="E2" s="107"/>
      <c r="F2" s="107"/>
      <c r="G2" s="107"/>
    </row>
    <row r="3" spans="1:7" ht="17.25" x14ac:dyDescent="0.3">
      <c r="A3" s="107" t="s">
        <v>80</v>
      </c>
      <c r="B3" s="107"/>
      <c r="C3" s="107"/>
      <c r="D3" s="107"/>
      <c r="E3" s="107"/>
      <c r="F3" s="107"/>
      <c r="G3" s="107"/>
    </row>
    <row r="4" spans="1:7" ht="17.25" x14ac:dyDescent="0.3">
      <c r="A4" s="107" t="s">
        <v>127</v>
      </c>
      <c r="B4" s="107"/>
      <c r="C4" s="107"/>
      <c r="D4" s="107"/>
      <c r="E4" s="107"/>
      <c r="F4" s="107"/>
      <c r="G4" s="107"/>
    </row>
    <row r="5" spans="1:7" ht="13.5" thickBot="1" x14ac:dyDescent="0.25"/>
    <row r="6" spans="1:7" ht="45.75" thickBot="1" x14ac:dyDescent="0.25">
      <c r="A6" s="39" t="s">
        <v>16</v>
      </c>
      <c r="B6" s="40" t="s">
        <v>17</v>
      </c>
      <c r="C6" s="83" t="s">
        <v>18</v>
      </c>
      <c r="D6" s="83" t="s">
        <v>74</v>
      </c>
      <c r="E6" s="83" t="s">
        <v>20</v>
      </c>
      <c r="F6" s="41" t="s">
        <v>87</v>
      </c>
      <c r="G6" s="6" t="s">
        <v>75</v>
      </c>
    </row>
    <row r="7" spans="1:7" x14ac:dyDescent="0.2">
      <c r="A7" s="42">
        <v>1</v>
      </c>
      <c r="B7" s="43">
        <v>2016</v>
      </c>
      <c r="C7" s="111" t="s">
        <v>100</v>
      </c>
      <c r="D7" s="111"/>
      <c r="E7" s="111"/>
      <c r="F7" s="47"/>
      <c r="G7" s="48">
        <v>-20732.66</v>
      </c>
    </row>
    <row r="8" spans="1:7" x14ac:dyDescent="0.2">
      <c r="A8" s="42">
        <v>2</v>
      </c>
      <c r="B8" s="43">
        <v>2016</v>
      </c>
      <c r="C8" s="111" t="s">
        <v>101</v>
      </c>
      <c r="D8" s="111"/>
      <c r="E8" s="111"/>
      <c r="F8" s="47"/>
      <c r="G8" s="48">
        <v>-1304.53</v>
      </c>
    </row>
    <row r="9" spans="1:7" x14ac:dyDescent="0.2">
      <c r="A9" s="42">
        <v>3</v>
      </c>
      <c r="B9" s="43">
        <v>2016</v>
      </c>
      <c r="C9" s="111" t="s">
        <v>102</v>
      </c>
      <c r="D9" s="111"/>
      <c r="E9" s="111"/>
      <c r="F9" s="47"/>
      <c r="G9" s="48">
        <v>-417.59</v>
      </c>
    </row>
    <row r="10" spans="1:7" x14ac:dyDescent="0.2">
      <c r="A10" s="42">
        <v>4</v>
      </c>
      <c r="B10" s="43">
        <v>2016</v>
      </c>
      <c r="C10" s="111" t="s">
        <v>103</v>
      </c>
      <c r="D10" s="111"/>
      <c r="E10" s="111"/>
      <c r="F10" s="47"/>
      <c r="G10" s="48">
        <v>-10229.35</v>
      </c>
    </row>
    <row r="11" spans="1:7" x14ac:dyDescent="0.2">
      <c r="A11" s="42">
        <v>5</v>
      </c>
      <c r="B11" s="43">
        <v>2016</v>
      </c>
      <c r="C11" s="44" t="s">
        <v>104</v>
      </c>
      <c r="D11" s="45" t="s">
        <v>105</v>
      </c>
      <c r="E11" s="46" t="s">
        <v>106</v>
      </c>
      <c r="F11" s="47"/>
      <c r="G11" s="48">
        <v>35.43</v>
      </c>
    </row>
    <row r="12" spans="1:7" x14ac:dyDescent="0.2">
      <c r="A12" s="42">
        <v>6</v>
      </c>
      <c r="B12" s="43">
        <v>2016</v>
      </c>
      <c r="C12" s="44" t="s">
        <v>107</v>
      </c>
      <c r="D12" s="45" t="s">
        <v>108</v>
      </c>
      <c r="E12" s="46" t="s">
        <v>96</v>
      </c>
      <c r="F12" s="47"/>
      <c r="G12" s="48">
        <v>950.85</v>
      </c>
    </row>
    <row r="13" spans="1:7" x14ac:dyDescent="0.2">
      <c r="A13" s="42">
        <v>7</v>
      </c>
      <c r="B13" s="43">
        <v>2016</v>
      </c>
      <c r="C13" s="44" t="s">
        <v>109</v>
      </c>
      <c r="D13" s="45" t="s">
        <v>110</v>
      </c>
      <c r="E13" s="46" t="s">
        <v>111</v>
      </c>
      <c r="F13" s="47" t="s">
        <v>112</v>
      </c>
      <c r="G13" s="48">
        <v>2683.8</v>
      </c>
    </row>
    <row r="14" spans="1:7" x14ac:dyDescent="0.2">
      <c r="A14" s="42">
        <v>8</v>
      </c>
      <c r="B14" s="43">
        <v>2016</v>
      </c>
      <c r="C14" s="44" t="s">
        <v>109</v>
      </c>
      <c r="D14" s="45" t="s">
        <v>113</v>
      </c>
      <c r="E14" s="46" t="s">
        <v>96</v>
      </c>
      <c r="F14" s="47"/>
      <c r="G14" s="48">
        <v>2692.56</v>
      </c>
    </row>
    <row r="15" spans="1:7" x14ac:dyDescent="0.2">
      <c r="A15" s="42">
        <v>9</v>
      </c>
      <c r="B15" s="43">
        <v>2016</v>
      </c>
      <c r="C15" s="44" t="s">
        <v>109</v>
      </c>
      <c r="D15" s="45"/>
      <c r="E15" s="46" t="s">
        <v>114</v>
      </c>
      <c r="F15" s="47" t="s">
        <v>115</v>
      </c>
      <c r="G15" s="48">
        <v>16287.64</v>
      </c>
    </row>
    <row r="16" spans="1:7" x14ac:dyDescent="0.2">
      <c r="A16" s="42">
        <v>10</v>
      </c>
      <c r="B16" s="43">
        <v>2016</v>
      </c>
      <c r="C16" s="44" t="s">
        <v>116</v>
      </c>
      <c r="D16" s="45" t="s">
        <v>117</v>
      </c>
      <c r="E16" s="46" t="s">
        <v>118</v>
      </c>
      <c r="F16" s="47"/>
      <c r="G16" s="48">
        <v>1822</v>
      </c>
    </row>
    <row r="17" spans="1:7" hidden="1" x14ac:dyDescent="0.2">
      <c r="A17" s="42"/>
      <c r="B17" s="43">
        <v>2016</v>
      </c>
      <c r="C17" s="44"/>
      <c r="D17" s="45"/>
      <c r="E17" s="46"/>
      <c r="F17" s="47"/>
      <c r="G17" s="48"/>
    </row>
    <row r="18" spans="1:7" hidden="1" x14ac:dyDescent="0.2">
      <c r="A18" s="42"/>
      <c r="B18" s="43">
        <v>2016</v>
      </c>
      <c r="C18" s="44"/>
      <c r="D18" s="45"/>
      <c r="E18" s="46"/>
      <c r="F18" s="47"/>
      <c r="G18" s="48"/>
    </row>
    <row r="19" spans="1:7" hidden="1" x14ac:dyDescent="0.2">
      <c r="A19" s="42">
        <v>2</v>
      </c>
      <c r="B19" s="43">
        <v>2016</v>
      </c>
      <c r="C19" s="44"/>
      <c r="D19" s="45"/>
      <c r="E19" s="46"/>
      <c r="F19" s="47"/>
      <c r="G19" s="48"/>
    </row>
    <row r="20" spans="1:7" hidden="1" x14ac:dyDescent="0.2">
      <c r="A20" s="42"/>
      <c r="B20" s="43">
        <v>2016</v>
      </c>
      <c r="C20" s="44"/>
      <c r="D20" s="45"/>
      <c r="E20" s="46"/>
      <c r="F20" s="47"/>
      <c r="G20" s="48"/>
    </row>
    <row r="21" spans="1:7" hidden="1" x14ac:dyDescent="0.2">
      <c r="A21" s="42"/>
      <c r="B21" s="43">
        <v>2016</v>
      </c>
      <c r="C21" s="44"/>
      <c r="D21" s="45"/>
      <c r="E21" s="46"/>
      <c r="F21" s="47"/>
      <c r="G21" s="48"/>
    </row>
    <row r="22" spans="1:7" hidden="1" x14ac:dyDescent="0.2">
      <c r="A22" s="42"/>
      <c r="B22" s="43">
        <v>2016</v>
      </c>
      <c r="C22" s="44"/>
      <c r="D22" s="45"/>
      <c r="E22" s="46"/>
      <c r="F22" s="47"/>
      <c r="G22" s="48"/>
    </row>
    <row r="23" spans="1:7" hidden="1" x14ac:dyDescent="0.2">
      <c r="A23" s="42"/>
      <c r="B23" s="43">
        <v>2016</v>
      </c>
      <c r="C23" s="44"/>
      <c r="D23" s="45"/>
      <c r="E23" s="46"/>
      <c r="F23" s="47"/>
      <c r="G23" s="48"/>
    </row>
    <row r="24" spans="1:7" hidden="1" x14ac:dyDescent="0.2">
      <c r="A24" s="42"/>
      <c r="B24" s="43">
        <v>2016</v>
      </c>
      <c r="C24" s="44"/>
      <c r="D24" s="45"/>
      <c r="E24" s="46"/>
      <c r="F24" s="47"/>
      <c r="G24" s="48"/>
    </row>
    <row r="25" spans="1:7" hidden="1" x14ac:dyDescent="0.2">
      <c r="A25" s="42"/>
      <c r="B25" s="43">
        <v>2016</v>
      </c>
      <c r="C25" s="44"/>
      <c r="D25" s="45"/>
      <c r="E25" s="46"/>
      <c r="F25" s="47"/>
      <c r="G25" s="48"/>
    </row>
    <row r="26" spans="1:7" hidden="1" x14ac:dyDescent="0.2">
      <c r="A26" s="42"/>
      <c r="B26" s="43">
        <v>2016</v>
      </c>
      <c r="C26" s="44"/>
      <c r="D26" s="45"/>
      <c r="E26" s="46"/>
      <c r="F26" s="47"/>
      <c r="G26" s="48"/>
    </row>
    <row r="27" spans="1:7" hidden="1" x14ac:dyDescent="0.2">
      <c r="A27" s="42"/>
      <c r="B27" s="43">
        <v>2016</v>
      </c>
      <c r="C27" s="44"/>
      <c r="D27" s="45"/>
      <c r="E27" s="46"/>
      <c r="F27" s="47"/>
      <c r="G27" s="48"/>
    </row>
    <row r="28" spans="1:7" hidden="1" x14ac:dyDescent="0.2">
      <c r="A28" s="42"/>
      <c r="B28" s="43">
        <v>2016</v>
      </c>
      <c r="C28" s="44"/>
      <c r="D28" s="45"/>
      <c r="E28" s="46"/>
      <c r="F28" s="47"/>
      <c r="G28" s="48"/>
    </row>
    <row r="29" spans="1:7" hidden="1" x14ac:dyDescent="0.2">
      <c r="A29" s="42"/>
      <c r="B29" s="43">
        <v>2016</v>
      </c>
      <c r="C29" s="44"/>
      <c r="D29" s="45"/>
      <c r="E29" s="46"/>
      <c r="F29" s="47"/>
      <c r="G29" s="48"/>
    </row>
    <row r="30" spans="1:7" hidden="1" x14ac:dyDescent="0.2">
      <c r="A30" s="42"/>
      <c r="B30" s="43">
        <v>2016</v>
      </c>
      <c r="C30" s="44"/>
      <c r="D30" s="45"/>
      <c r="E30" s="46"/>
      <c r="F30" s="47"/>
      <c r="G30" s="48"/>
    </row>
    <row r="31" spans="1:7" hidden="1" x14ac:dyDescent="0.2">
      <c r="A31" s="42"/>
      <c r="B31" s="43">
        <v>2016</v>
      </c>
      <c r="C31" s="44"/>
      <c r="D31" s="45"/>
      <c r="E31" s="46"/>
      <c r="F31" s="47"/>
      <c r="G31" s="48"/>
    </row>
    <row r="32" spans="1:7" hidden="1" x14ac:dyDescent="0.2">
      <c r="A32" s="42"/>
      <c r="B32" s="43">
        <v>2016</v>
      </c>
      <c r="C32" s="44"/>
      <c r="D32" s="45"/>
      <c r="E32" s="46"/>
      <c r="F32" s="47"/>
      <c r="G32" s="48"/>
    </row>
    <row r="33" spans="1:7" hidden="1" x14ac:dyDescent="0.2">
      <c r="A33" s="42"/>
      <c r="B33" s="43">
        <v>2016</v>
      </c>
      <c r="C33" s="44"/>
      <c r="D33" s="45"/>
      <c r="E33" s="46"/>
      <c r="F33" s="47"/>
      <c r="G33" s="48"/>
    </row>
    <row r="34" spans="1:7" hidden="1" x14ac:dyDescent="0.2">
      <c r="A34" s="49"/>
      <c r="B34" s="43">
        <v>2016</v>
      </c>
      <c r="C34" s="69"/>
      <c r="D34" s="45"/>
      <c r="E34" s="46"/>
      <c r="F34" s="46"/>
      <c r="G34" s="70"/>
    </row>
    <row r="35" spans="1:7" hidden="1" x14ac:dyDescent="0.2">
      <c r="A35" s="81">
        <v>11</v>
      </c>
      <c r="B35" s="43">
        <v>2016</v>
      </c>
      <c r="C35" s="44"/>
      <c r="D35" s="45"/>
      <c r="E35" s="46"/>
      <c r="F35" s="46"/>
      <c r="G35" s="70"/>
    </row>
    <row r="36" spans="1:7" hidden="1" x14ac:dyDescent="0.2">
      <c r="A36" s="68">
        <v>12</v>
      </c>
      <c r="B36" s="43">
        <v>2016</v>
      </c>
      <c r="C36" s="69"/>
      <c r="D36" s="45"/>
      <c r="E36" s="46"/>
      <c r="F36" s="46"/>
      <c r="G36" s="70"/>
    </row>
    <row r="37" spans="1:7" hidden="1" x14ac:dyDescent="0.2">
      <c r="A37" s="68">
        <v>13</v>
      </c>
      <c r="B37" s="43">
        <v>2016</v>
      </c>
      <c r="C37" s="69"/>
      <c r="D37" s="45"/>
      <c r="E37" s="46"/>
      <c r="F37" s="46"/>
      <c r="G37" s="70"/>
    </row>
    <row r="38" spans="1:7" hidden="1" x14ac:dyDescent="0.2">
      <c r="A38" s="68">
        <v>14</v>
      </c>
      <c r="B38" s="43">
        <v>2016</v>
      </c>
      <c r="C38" s="69"/>
      <c r="D38" s="45"/>
      <c r="E38" s="46"/>
      <c r="F38" s="46"/>
      <c r="G38" s="70"/>
    </row>
    <row r="39" spans="1:7" hidden="1" x14ac:dyDescent="0.2">
      <c r="A39" s="68">
        <v>15</v>
      </c>
      <c r="B39" s="43">
        <v>2016</v>
      </c>
      <c r="C39" s="69"/>
      <c r="D39" s="45"/>
      <c r="E39" s="46"/>
      <c r="F39" s="46"/>
      <c r="G39" s="70"/>
    </row>
    <row r="40" spans="1:7" hidden="1" x14ac:dyDescent="0.2">
      <c r="A40" s="68">
        <v>16</v>
      </c>
      <c r="B40" s="43">
        <v>2016</v>
      </c>
      <c r="C40" s="69"/>
      <c r="D40" s="45"/>
      <c r="E40" s="46"/>
      <c r="F40" s="46"/>
      <c r="G40" s="70"/>
    </row>
    <row r="41" spans="1:7" hidden="1" x14ac:dyDescent="0.2">
      <c r="A41" s="68">
        <v>17</v>
      </c>
      <c r="B41" s="43">
        <v>2016</v>
      </c>
      <c r="C41" s="69"/>
      <c r="D41" s="45"/>
      <c r="E41" s="46"/>
      <c r="F41" s="46"/>
      <c r="G41" s="70"/>
    </row>
    <row r="42" spans="1:7" hidden="1" x14ac:dyDescent="0.2">
      <c r="A42" s="68">
        <v>18</v>
      </c>
      <c r="B42" s="43">
        <v>2016</v>
      </c>
      <c r="C42" s="69"/>
      <c r="D42" s="45"/>
      <c r="E42" s="46"/>
      <c r="F42" s="46"/>
      <c r="G42" s="70"/>
    </row>
    <row r="43" spans="1:7" x14ac:dyDescent="0.2">
      <c r="A43" s="68">
        <v>11</v>
      </c>
      <c r="B43" s="43">
        <v>2016</v>
      </c>
      <c r="C43" s="69" t="s">
        <v>121</v>
      </c>
      <c r="D43" s="45"/>
      <c r="E43" s="46" t="s">
        <v>122</v>
      </c>
      <c r="F43" s="46"/>
      <c r="G43" s="70">
        <v>5785</v>
      </c>
    </row>
    <row r="44" spans="1:7" x14ac:dyDescent="0.2">
      <c r="A44" s="68">
        <v>12</v>
      </c>
      <c r="B44" s="43">
        <v>2016</v>
      </c>
      <c r="C44" s="69" t="s">
        <v>121</v>
      </c>
      <c r="D44" s="45"/>
      <c r="E44" s="46" t="s">
        <v>96</v>
      </c>
      <c r="F44" s="46"/>
      <c r="G44" s="70">
        <v>221</v>
      </c>
    </row>
    <row r="45" spans="1:7" x14ac:dyDescent="0.2">
      <c r="A45" s="68">
        <v>13</v>
      </c>
      <c r="B45" s="43">
        <v>2016</v>
      </c>
      <c r="C45" s="69" t="s">
        <v>123</v>
      </c>
      <c r="D45" s="45"/>
      <c r="E45" s="46" t="s">
        <v>124</v>
      </c>
      <c r="F45" s="46"/>
      <c r="G45" s="70">
        <v>2921</v>
      </c>
    </row>
    <row r="46" spans="1:7" x14ac:dyDescent="0.2">
      <c r="A46" s="68">
        <v>14</v>
      </c>
      <c r="B46" s="43">
        <v>2016</v>
      </c>
      <c r="C46" s="69" t="s">
        <v>123</v>
      </c>
      <c r="D46" s="45" t="s">
        <v>125</v>
      </c>
      <c r="E46" s="46" t="s">
        <v>126</v>
      </c>
      <c r="F46" s="46"/>
      <c r="G46" s="70">
        <v>3477.6</v>
      </c>
    </row>
    <row r="47" spans="1:7" hidden="1" x14ac:dyDescent="0.2">
      <c r="A47" s="68"/>
      <c r="B47" s="43"/>
      <c r="C47" s="69"/>
      <c r="D47" s="45"/>
      <c r="E47" s="46"/>
      <c r="F47" s="46"/>
      <c r="G47" s="70"/>
    </row>
    <row r="48" spans="1:7" hidden="1" x14ac:dyDescent="0.2">
      <c r="A48" s="68"/>
      <c r="B48" s="43"/>
      <c r="C48" s="69"/>
      <c r="D48" s="45"/>
      <c r="E48" s="46"/>
      <c r="F48" s="46"/>
      <c r="G48" s="70"/>
    </row>
    <row r="49" spans="1:7" hidden="1" x14ac:dyDescent="0.2">
      <c r="A49" s="68"/>
      <c r="B49" s="43"/>
      <c r="C49" s="69"/>
      <c r="D49" s="45"/>
      <c r="E49" s="46"/>
      <c r="F49" s="46"/>
      <c r="G49" s="70"/>
    </row>
    <row r="50" spans="1:7" hidden="1" x14ac:dyDescent="0.2">
      <c r="A50" s="68">
        <v>19</v>
      </c>
      <c r="B50" s="43"/>
      <c r="C50" s="69"/>
      <c r="D50" s="45"/>
      <c r="E50" s="46"/>
      <c r="F50" s="46"/>
      <c r="G50" s="70"/>
    </row>
    <row r="51" spans="1:7" ht="15" x14ac:dyDescent="0.2">
      <c r="A51" s="68"/>
      <c r="B51" s="108" t="s">
        <v>76</v>
      </c>
      <c r="C51" s="108"/>
      <c r="D51" s="108"/>
      <c r="E51" s="108"/>
      <c r="F51" s="108"/>
      <c r="G51" s="70">
        <f>'[1]июль 16'!$AO$49+'[1]июль 16'!$AQ$49-[1]декабрь!$AJ$49-[1]декабрь!$AL$49</f>
        <v>7554.1733999999997</v>
      </c>
    </row>
    <row r="52" spans="1:7" ht="15.75" thickBot="1" x14ac:dyDescent="0.3">
      <c r="A52" s="109" t="s">
        <v>77</v>
      </c>
      <c r="B52" s="110"/>
      <c r="C52" s="110"/>
      <c r="D52" s="79"/>
      <c r="E52" s="79"/>
      <c r="F52" s="79"/>
      <c r="G52" s="80">
        <f>SUM(G7:G51)</f>
        <v>11746.923400000001</v>
      </c>
    </row>
    <row r="53" spans="1:7" x14ac:dyDescent="0.2">
      <c r="A53" s="105"/>
      <c r="B53" s="105"/>
      <c r="C53" s="106"/>
      <c r="D53" s="106"/>
      <c r="E53" s="106"/>
      <c r="F53" s="106"/>
      <c r="G53" s="106"/>
    </row>
    <row r="57" spans="1:7" ht="15" x14ac:dyDescent="0.25">
      <c r="A57" s="78" t="s">
        <v>145</v>
      </c>
      <c r="B57" s="78"/>
      <c r="C57" s="78"/>
      <c r="D57" s="78"/>
      <c r="E57" s="78"/>
      <c r="F57" s="78"/>
      <c r="G57" s="78"/>
    </row>
  </sheetData>
  <mergeCells count="10">
    <mergeCell ref="A53:G53"/>
    <mergeCell ref="A2:G2"/>
    <mergeCell ref="A3:G3"/>
    <mergeCell ref="A4:G4"/>
    <mergeCell ref="B51:F51"/>
    <mergeCell ref="A52:C52"/>
    <mergeCell ref="C7:E7"/>
    <mergeCell ref="C8:E8"/>
    <mergeCell ref="C9:E9"/>
    <mergeCell ref="C10:E1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1"/>
  <sheetViews>
    <sheetView workbookViewId="0">
      <selection activeCell="D22" sqref="D22"/>
    </sheetView>
  </sheetViews>
  <sheetFormatPr defaultRowHeight="12.75" x14ac:dyDescent="0.2"/>
  <cols>
    <col min="1" max="1" width="46.85546875" customWidth="1"/>
    <col min="2" max="2" width="18.140625" customWidth="1"/>
    <col min="3" max="3" width="18.85546875" customWidth="1"/>
    <col min="4" max="4" width="16.7109375" customWidth="1"/>
  </cols>
  <sheetData>
    <row r="3" spans="1:4" ht="93.75" customHeight="1" x14ac:dyDescent="0.35">
      <c r="A3" s="87" t="s">
        <v>143</v>
      </c>
      <c r="B3" s="87"/>
      <c r="C3" s="87"/>
      <c r="D3" s="87"/>
    </row>
    <row r="5" spans="1:4" ht="13.5" thickBot="1" x14ac:dyDescent="0.25"/>
    <row r="6" spans="1:4" ht="47.25" x14ac:dyDescent="0.25">
      <c r="A6" s="71"/>
      <c r="B6" s="36" t="s">
        <v>60</v>
      </c>
      <c r="C6" s="36" t="s">
        <v>61</v>
      </c>
      <c r="D6" s="36" t="s">
        <v>62</v>
      </c>
    </row>
    <row r="7" spans="1:4" ht="15.75" x14ac:dyDescent="0.25">
      <c r="A7" s="103" t="s">
        <v>130</v>
      </c>
      <c r="B7" s="104"/>
      <c r="C7" s="73">
        <v>105791.08</v>
      </c>
      <c r="D7" s="73"/>
    </row>
    <row r="8" spans="1:4" ht="15" customHeight="1" x14ac:dyDescent="0.2">
      <c r="A8" s="67" t="s">
        <v>131</v>
      </c>
      <c r="B8" s="74">
        <f>'[1]декабрь ТР 16'!$E$48</f>
        <v>139721.96</v>
      </c>
      <c r="C8" s="4">
        <f>'[1]декабрь ТР 16'!$K$48-'[1]декабрь ТР 16'!$Q$48</f>
        <v>117288.73999999999</v>
      </c>
      <c r="D8" s="112">
        <f>'расход по ТР'!F55</f>
        <v>194267.13039999999</v>
      </c>
    </row>
    <row r="9" spans="1:4" ht="15" customHeight="1" thickBot="1" x14ac:dyDescent="0.25">
      <c r="A9" s="67" t="s">
        <v>132</v>
      </c>
      <c r="B9" s="74">
        <f>'[1]декабрь ТР 16'!$I$48</f>
        <v>617.05000000000007</v>
      </c>
      <c r="C9" s="4">
        <v>0</v>
      </c>
      <c r="D9" s="91"/>
    </row>
    <row r="10" spans="1:4" ht="15" customHeight="1" thickBot="1" x14ac:dyDescent="0.3">
      <c r="A10" s="32" t="s">
        <v>133</v>
      </c>
      <c r="B10" s="75">
        <f>SUM(B8:B9)</f>
        <v>140339.00999999998</v>
      </c>
      <c r="C10" s="33">
        <f>SUM(C7:C9)</f>
        <v>223079.82</v>
      </c>
      <c r="D10" s="34">
        <f>SUM(D7:D9)</f>
        <v>194267.13039999999</v>
      </c>
    </row>
    <row r="11" spans="1:4" ht="15" customHeight="1" x14ac:dyDescent="0.25">
      <c r="A11" s="62"/>
      <c r="B11" s="62"/>
      <c r="C11" s="62"/>
      <c r="D11" s="63"/>
    </row>
    <row r="12" spans="1:4" ht="15.75" hidden="1" customHeight="1" x14ac:dyDescent="0.25">
      <c r="A12" s="88" t="s">
        <v>99</v>
      </c>
      <c r="B12" s="88"/>
      <c r="C12" s="88"/>
      <c r="D12" s="76">
        <f>C10-D10</f>
        <v>28812.689600000012</v>
      </c>
    </row>
    <row r="13" spans="1:4" ht="15" customHeight="1" x14ac:dyDescent="0.25">
      <c r="A13" s="62" t="s">
        <v>144</v>
      </c>
      <c r="B13" s="62"/>
      <c r="C13" s="62"/>
      <c r="D13" s="63">
        <f>C10-D10</f>
        <v>28812.689600000012</v>
      </c>
    </row>
    <row r="14" spans="1:4" ht="15" hidden="1" customHeight="1" x14ac:dyDescent="0.25">
      <c r="A14" s="62" t="s">
        <v>120</v>
      </c>
      <c r="B14" s="62"/>
      <c r="C14" s="62"/>
      <c r="D14" s="63">
        <v>120016.99</v>
      </c>
    </row>
    <row r="15" spans="1:4" ht="15" customHeight="1" x14ac:dyDescent="0.25">
      <c r="A15" s="62"/>
      <c r="B15" s="62"/>
      <c r="C15" s="62"/>
      <c r="D15" s="63"/>
    </row>
    <row r="18" spans="1:4" ht="12.75" customHeight="1" x14ac:dyDescent="0.2">
      <c r="A18" s="82" t="s">
        <v>145</v>
      </c>
      <c r="B18" s="82"/>
      <c r="C18" s="82"/>
      <c r="D18" s="82"/>
    </row>
    <row r="21" spans="1:4" x14ac:dyDescent="0.2">
      <c r="A21" s="77" t="s">
        <v>146</v>
      </c>
      <c r="B21" s="77"/>
      <c r="C21" s="77"/>
      <c r="D21" s="77">
        <v>50313.2</v>
      </c>
    </row>
  </sheetData>
  <mergeCells count="4">
    <mergeCell ref="A3:D3"/>
    <mergeCell ref="A7:B7"/>
    <mergeCell ref="A12:C12"/>
    <mergeCell ref="D8:D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"/>
  <sheetViews>
    <sheetView tabSelected="1" workbookViewId="0">
      <selection activeCell="A61" sqref="A61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7" customWidth="1"/>
  </cols>
  <sheetData>
    <row r="2" spans="1:6" ht="17.25" x14ac:dyDescent="0.3">
      <c r="A2" s="107" t="s">
        <v>134</v>
      </c>
      <c r="B2" s="107"/>
      <c r="C2" s="107"/>
      <c r="D2" s="107"/>
      <c r="E2" s="107"/>
      <c r="F2" s="107"/>
    </row>
    <row r="3" spans="1:6" ht="17.25" x14ac:dyDescent="0.3">
      <c r="A3" s="107" t="s">
        <v>80</v>
      </c>
      <c r="B3" s="107"/>
      <c r="C3" s="107"/>
      <c r="D3" s="107"/>
      <c r="E3" s="107"/>
      <c r="F3" s="107"/>
    </row>
    <row r="4" spans="1:6" ht="17.25" x14ac:dyDescent="0.3">
      <c r="A4" s="107" t="s">
        <v>147</v>
      </c>
      <c r="B4" s="107"/>
      <c r="C4" s="107"/>
      <c r="D4" s="107"/>
      <c r="E4" s="107"/>
      <c r="F4" s="107"/>
    </row>
    <row r="5" spans="1:6" ht="13.5" thickBot="1" x14ac:dyDescent="0.25"/>
    <row r="6" spans="1:6" ht="45.75" thickBot="1" x14ac:dyDescent="0.25">
      <c r="A6" s="39" t="s">
        <v>16</v>
      </c>
      <c r="B6" s="40" t="s">
        <v>17</v>
      </c>
      <c r="C6" s="83" t="s">
        <v>18</v>
      </c>
      <c r="D6" s="83" t="s">
        <v>74</v>
      </c>
      <c r="E6" s="83" t="s">
        <v>20</v>
      </c>
      <c r="F6" s="6" t="s">
        <v>75</v>
      </c>
    </row>
    <row r="7" spans="1:6" x14ac:dyDescent="0.2">
      <c r="A7" s="42">
        <v>1</v>
      </c>
      <c r="B7" s="43">
        <v>2016</v>
      </c>
      <c r="C7" s="44" t="s">
        <v>135</v>
      </c>
      <c r="D7" s="45" t="s">
        <v>136</v>
      </c>
      <c r="E7" s="46" t="s">
        <v>137</v>
      </c>
      <c r="F7" s="48">
        <v>29946</v>
      </c>
    </row>
    <row r="8" spans="1:6" x14ac:dyDescent="0.2">
      <c r="A8" s="42">
        <v>2</v>
      </c>
      <c r="B8" s="43">
        <v>2016</v>
      </c>
      <c r="C8" s="44" t="s">
        <v>138</v>
      </c>
      <c r="D8" s="45" t="s">
        <v>139</v>
      </c>
      <c r="E8" s="46" t="s">
        <v>96</v>
      </c>
      <c r="F8" s="48">
        <v>1060</v>
      </c>
    </row>
    <row r="9" spans="1:6" x14ac:dyDescent="0.2">
      <c r="A9" s="42">
        <v>3</v>
      </c>
      <c r="B9" s="43">
        <v>2016</v>
      </c>
      <c r="C9" s="44" t="s">
        <v>138</v>
      </c>
      <c r="D9" s="45" t="s">
        <v>140</v>
      </c>
      <c r="E9" s="46" t="s">
        <v>137</v>
      </c>
      <c r="F9" s="48">
        <v>3228</v>
      </c>
    </row>
    <row r="10" spans="1:6" x14ac:dyDescent="0.2">
      <c r="A10" s="42">
        <v>4</v>
      </c>
      <c r="B10" s="43">
        <v>2016</v>
      </c>
      <c r="C10" s="44" t="s">
        <v>138</v>
      </c>
      <c r="D10" s="45" t="s">
        <v>141</v>
      </c>
      <c r="E10" s="46" t="s">
        <v>142</v>
      </c>
      <c r="F10" s="48">
        <v>141442</v>
      </c>
    </row>
    <row r="11" spans="1:6" hidden="1" x14ac:dyDescent="0.2">
      <c r="A11" s="42"/>
      <c r="B11" s="43"/>
      <c r="C11" s="44"/>
      <c r="D11" s="45"/>
      <c r="E11" s="46"/>
      <c r="F11" s="48"/>
    </row>
    <row r="12" spans="1:6" hidden="1" x14ac:dyDescent="0.2">
      <c r="A12" s="42"/>
      <c r="B12" s="43"/>
      <c r="C12" s="44"/>
      <c r="D12" s="45"/>
      <c r="E12" s="46"/>
      <c r="F12" s="48"/>
    </row>
    <row r="13" spans="1:6" hidden="1" x14ac:dyDescent="0.2">
      <c r="A13" s="42"/>
      <c r="B13" s="43"/>
      <c r="C13" s="44"/>
      <c r="D13" s="45"/>
      <c r="E13" s="46"/>
      <c r="F13" s="48"/>
    </row>
    <row r="14" spans="1:6" hidden="1" x14ac:dyDescent="0.2">
      <c r="A14" s="42"/>
      <c r="B14" s="43"/>
      <c r="C14" s="44"/>
      <c r="D14" s="45"/>
      <c r="E14" s="46"/>
      <c r="F14" s="48"/>
    </row>
    <row r="15" spans="1:6" hidden="1" x14ac:dyDescent="0.2">
      <c r="A15" s="42"/>
      <c r="B15" s="43"/>
      <c r="C15" s="44"/>
      <c r="D15" s="45"/>
      <c r="E15" s="46"/>
      <c r="F15" s="48"/>
    </row>
    <row r="16" spans="1:6" hidden="1" x14ac:dyDescent="0.2">
      <c r="A16" s="42"/>
      <c r="B16" s="43"/>
      <c r="C16" s="44"/>
      <c r="D16" s="45"/>
      <c r="E16" s="46"/>
      <c r="F16" s="48"/>
    </row>
    <row r="17" spans="1:6" hidden="1" x14ac:dyDescent="0.2">
      <c r="A17" s="42"/>
      <c r="B17" s="43"/>
      <c r="C17" s="44"/>
      <c r="D17" s="45"/>
      <c r="E17" s="46"/>
      <c r="F17" s="48"/>
    </row>
    <row r="18" spans="1:6" hidden="1" x14ac:dyDescent="0.2">
      <c r="A18" s="42"/>
      <c r="B18" s="43"/>
      <c r="C18" s="44"/>
      <c r="D18" s="45"/>
      <c r="E18" s="46"/>
      <c r="F18" s="48"/>
    </row>
    <row r="19" spans="1:6" hidden="1" x14ac:dyDescent="0.2">
      <c r="A19" s="42"/>
      <c r="B19" s="43"/>
      <c r="C19" s="44"/>
      <c r="D19" s="45"/>
      <c r="E19" s="46"/>
      <c r="F19" s="48"/>
    </row>
    <row r="20" spans="1:6" hidden="1" x14ac:dyDescent="0.2">
      <c r="A20" s="42"/>
      <c r="B20" s="43"/>
      <c r="C20" s="44"/>
      <c r="D20" s="45"/>
      <c r="E20" s="46"/>
      <c r="F20" s="48"/>
    </row>
    <row r="21" spans="1:6" hidden="1" x14ac:dyDescent="0.2">
      <c r="A21" s="42"/>
      <c r="B21" s="43"/>
      <c r="C21" s="44"/>
      <c r="D21" s="45"/>
      <c r="E21" s="46"/>
      <c r="F21" s="48"/>
    </row>
    <row r="22" spans="1:6" hidden="1" x14ac:dyDescent="0.2">
      <c r="A22" s="42"/>
      <c r="B22" s="43"/>
      <c r="C22" s="44"/>
      <c r="D22" s="45"/>
      <c r="E22" s="46"/>
      <c r="F22" s="48"/>
    </row>
    <row r="23" spans="1:6" hidden="1" x14ac:dyDescent="0.2">
      <c r="A23" s="42"/>
      <c r="B23" s="43"/>
      <c r="C23" s="44"/>
      <c r="D23" s="45"/>
      <c r="E23" s="46"/>
      <c r="F23" s="48"/>
    </row>
    <row r="24" spans="1:6" hidden="1" x14ac:dyDescent="0.2">
      <c r="A24" s="42"/>
      <c r="B24" s="43"/>
      <c r="C24" s="44"/>
      <c r="D24" s="45"/>
      <c r="E24" s="46"/>
      <c r="F24" s="48"/>
    </row>
    <row r="25" spans="1:6" hidden="1" x14ac:dyDescent="0.2">
      <c r="A25" s="42"/>
      <c r="B25" s="43"/>
      <c r="C25" s="44"/>
      <c r="D25" s="45"/>
      <c r="E25" s="46"/>
      <c r="F25" s="48"/>
    </row>
    <row r="26" spans="1:6" hidden="1" x14ac:dyDescent="0.2">
      <c r="A26" s="42"/>
      <c r="B26" s="43"/>
      <c r="C26" s="44"/>
      <c r="D26" s="45"/>
      <c r="E26" s="46"/>
      <c r="F26" s="48"/>
    </row>
    <row r="27" spans="1:6" hidden="1" x14ac:dyDescent="0.2">
      <c r="A27" s="42"/>
      <c r="B27" s="43"/>
      <c r="C27" s="44"/>
      <c r="D27" s="45"/>
      <c r="E27" s="46"/>
      <c r="F27" s="48"/>
    </row>
    <row r="28" spans="1:6" hidden="1" x14ac:dyDescent="0.2">
      <c r="A28" s="42"/>
      <c r="B28" s="43"/>
      <c r="C28" s="44"/>
      <c r="D28" s="45"/>
      <c r="E28" s="46"/>
      <c r="F28" s="48"/>
    </row>
    <row r="29" spans="1:6" hidden="1" x14ac:dyDescent="0.2">
      <c r="A29" s="42"/>
      <c r="B29" s="43"/>
      <c r="C29" s="44"/>
      <c r="D29" s="45"/>
      <c r="E29" s="46"/>
      <c r="F29" s="48"/>
    </row>
    <row r="30" spans="1:6" hidden="1" x14ac:dyDescent="0.2">
      <c r="A30" s="49"/>
      <c r="B30" s="43"/>
      <c r="C30" s="69"/>
      <c r="D30" s="45"/>
      <c r="E30" s="46"/>
      <c r="F30" s="70"/>
    </row>
    <row r="31" spans="1:6" hidden="1" x14ac:dyDescent="0.2">
      <c r="A31" s="81"/>
      <c r="B31" s="43"/>
      <c r="C31" s="44"/>
      <c r="D31" s="45"/>
      <c r="E31" s="46"/>
      <c r="F31" s="70"/>
    </row>
    <row r="32" spans="1:6" hidden="1" x14ac:dyDescent="0.2">
      <c r="A32" s="68"/>
      <c r="B32" s="43"/>
      <c r="C32" s="69"/>
      <c r="D32" s="45"/>
      <c r="E32" s="46"/>
      <c r="F32" s="70"/>
    </row>
    <row r="33" spans="1:6" hidden="1" x14ac:dyDescent="0.2">
      <c r="A33" s="68"/>
      <c r="B33" s="43"/>
      <c r="C33" s="69"/>
      <c r="D33" s="45"/>
      <c r="E33" s="46"/>
      <c r="F33" s="70"/>
    </row>
    <row r="34" spans="1:6" hidden="1" x14ac:dyDescent="0.2">
      <c r="A34" s="68"/>
      <c r="B34" s="43"/>
      <c r="C34" s="69"/>
      <c r="D34" s="45"/>
      <c r="E34" s="46"/>
      <c r="F34" s="70"/>
    </row>
    <row r="35" spans="1:6" hidden="1" x14ac:dyDescent="0.2">
      <c r="A35" s="68"/>
      <c r="B35" s="43"/>
      <c r="C35" s="69"/>
      <c r="D35" s="45"/>
      <c r="E35" s="46"/>
      <c r="F35" s="70"/>
    </row>
    <row r="36" spans="1:6" hidden="1" x14ac:dyDescent="0.2">
      <c r="A36" s="68"/>
      <c r="B36" s="43"/>
      <c r="C36" s="69"/>
      <c r="D36" s="45"/>
      <c r="E36" s="46"/>
      <c r="F36" s="70"/>
    </row>
    <row r="37" spans="1:6" hidden="1" x14ac:dyDescent="0.2">
      <c r="A37" s="68"/>
      <c r="B37" s="43"/>
      <c r="C37" s="69"/>
      <c r="D37" s="45"/>
      <c r="E37" s="46"/>
      <c r="F37" s="70"/>
    </row>
    <row r="38" spans="1:6" hidden="1" x14ac:dyDescent="0.2">
      <c r="A38" s="68"/>
      <c r="B38" s="43"/>
      <c r="C38" s="69"/>
      <c r="D38" s="45"/>
      <c r="E38" s="46"/>
      <c r="F38" s="70"/>
    </row>
    <row r="39" spans="1:6" hidden="1" x14ac:dyDescent="0.2">
      <c r="A39" s="68"/>
      <c r="B39" s="43"/>
      <c r="C39" s="69"/>
      <c r="D39" s="45"/>
      <c r="E39" s="46"/>
      <c r="F39" s="70"/>
    </row>
    <row r="40" spans="1:6" hidden="1" x14ac:dyDescent="0.2">
      <c r="A40" s="68"/>
      <c r="B40" s="43"/>
      <c r="C40" s="69"/>
      <c r="D40" s="45"/>
      <c r="E40" s="46"/>
      <c r="F40" s="70"/>
    </row>
    <row r="41" spans="1:6" hidden="1" x14ac:dyDescent="0.2">
      <c r="A41" s="68"/>
      <c r="B41" s="43"/>
      <c r="C41" s="69"/>
      <c r="D41" s="45"/>
      <c r="E41" s="46"/>
      <c r="F41" s="70"/>
    </row>
    <row r="42" spans="1:6" hidden="1" x14ac:dyDescent="0.2">
      <c r="A42" s="68"/>
      <c r="B42" s="43"/>
      <c r="C42" s="69"/>
      <c r="D42" s="45"/>
      <c r="E42" s="46"/>
      <c r="F42" s="70"/>
    </row>
    <row r="43" spans="1:6" hidden="1" x14ac:dyDescent="0.2">
      <c r="A43" s="68"/>
      <c r="B43" s="43"/>
      <c r="C43" s="69"/>
      <c r="D43" s="45"/>
      <c r="E43" s="46"/>
      <c r="F43" s="70"/>
    </row>
    <row r="44" spans="1:6" hidden="1" x14ac:dyDescent="0.2">
      <c r="A44" s="68"/>
      <c r="B44" s="43"/>
      <c r="C44" s="69"/>
      <c r="D44" s="45"/>
      <c r="E44" s="46"/>
      <c r="F44" s="70"/>
    </row>
    <row r="45" spans="1:6" hidden="1" x14ac:dyDescent="0.2">
      <c r="A45" s="68"/>
      <c r="B45" s="43"/>
      <c r="C45" s="69"/>
      <c r="D45" s="45"/>
      <c r="E45" s="46"/>
      <c r="F45" s="70"/>
    </row>
    <row r="46" spans="1:6" hidden="1" x14ac:dyDescent="0.2">
      <c r="A46" s="68">
        <v>19</v>
      </c>
      <c r="B46" s="43"/>
      <c r="C46" s="69"/>
      <c r="D46" s="45"/>
      <c r="E46" s="46"/>
      <c r="F46" s="70"/>
    </row>
    <row r="47" spans="1:6" x14ac:dyDescent="0.2">
      <c r="A47" s="68">
        <v>5</v>
      </c>
      <c r="B47" s="43">
        <v>2016</v>
      </c>
      <c r="C47" s="69" t="s">
        <v>148</v>
      </c>
      <c r="D47" s="45" t="s">
        <v>149</v>
      </c>
      <c r="E47" s="46" t="s">
        <v>150</v>
      </c>
      <c r="F47" s="70">
        <v>822</v>
      </c>
    </row>
    <row r="48" spans="1:6" x14ac:dyDescent="0.2">
      <c r="A48" s="68">
        <v>6</v>
      </c>
      <c r="B48" s="43">
        <v>2016</v>
      </c>
      <c r="C48" s="69" t="s">
        <v>148</v>
      </c>
      <c r="D48" s="45" t="s">
        <v>151</v>
      </c>
      <c r="E48" s="46" t="s">
        <v>152</v>
      </c>
      <c r="F48" s="70">
        <v>12160</v>
      </c>
    </row>
    <row r="49" spans="1:6" x14ac:dyDescent="0.2">
      <c r="A49" s="68">
        <v>7</v>
      </c>
      <c r="B49" s="43">
        <v>2016</v>
      </c>
      <c r="C49" s="69" t="s">
        <v>153</v>
      </c>
      <c r="D49" s="45" t="s">
        <v>154</v>
      </c>
      <c r="E49" s="46" t="s">
        <v>155</v>
      </c>
      <c r="F49" s="70">
        <v>178</v>
      </c>
    </row>
    <row r="50" spans="1:6" x14ac:dyDescent="0.2">
      <c r="A50" s="68">
        <v>8</v>
      </c>
      <c r="B50" s="43">
        <v>2016</v>
      </c>
      <c r="C50" s="69" t="s">
        <v>153</v>
      </c>
      <c r="D50" s="45"/>
      <c r="E50" s="46" t="s">
        <v>156</v>
      </c>
      <c r="F50" s="70">
        <v>1508</v>
      </c>
    </row>
    <row r="51" spans="1:6" x14ac:dyDescent="0.2">
      <c r="A51" s="68">
        <v>9</v>
      </c>
      <c r="B51" s="43">
        <v>2016</v>
      </c>
      <c r="C51" s="69" t="s">
        <v>157</v>
      </c>
      <c r="D51" s="45" t="s">
        <v>158</v>
      </c>
      <c r="E51" s="46" t="s">
        <v>96</v>
      </c>
      <c r="F51" s="70">
        <v>274</v>
      </c>
    </row>
    <row r="52" spans="1:6" hidden="1" x14ac:dyDescent="0.2">
      <c r="A52" s="68"/>
      <c r="B52" s="43"/>
      <c r="C52" s="69"/>
      <c r="D52" s="45"/>
      <c r="E52" s="46"/>
      <c r="F52" s="70"/>
    </row>
    <row r="53" spans="1:6" hidden="1" x14ac:dyDescent="0.2">
      <c r="A53" s="68"/>
      <c r="B53" s="43"/>
      <c r="C53" s="69"/>
      <c r="D53" s="45"/>
      <c r="E53" s="46"/>
      <c r="F53" s="70"/>
    </row>
    <row r="54" spans="1:6" ht="15" x14ac:dyDescent="0.2">
      <c r="A54" s="68"/>
      <c r="B54" s="108" t="s">
        <v>76</v>
      </c>
      <c r="C54" s="108"/>
      <c r="D54" s="108"/>
      <c r="E54" s="108"/>
      <c r="F54" s="70">
        <f>'[1]декабрь ТР 16'!$AC$48</f>
        <v>3649.1303999999996</v>
      </c>
    </row>
    <row r="55" spans="1:6" ht="15.75" thickBot="1" x14ac:dyDescent="0.3">
      <c r="A55" s="109" t="s">
        <v>77</v>
      </c>
      <c r="B55" s="110"/>
      <c r="C55" s="110"/>
      <c r="D55" s="79"/>
      <c r="E55" s="79"/>
      <c r="F55" s="80">
        <f>SUM(F7:F54)</f>
        <v>194267.13039999999</v>
      </c>
    </row>
    <row r="56" spans="1:6" x14ac:dyDescent="0.2">
      <c r="A56" s="105"/>
      <c r="B56" s="105"/>
      <c r="C56" s="106"/>
      <c r="D56" s="106"/>
      <c r="E56" s="106"/>
      <c r="F56" s="106"/>
    </row>
    <row r="60" spans="1:6" ht="15" x14ac:dyDescent="0.25">
      <c r="A60" s="78" t="s">
        <v>145</v>
      </c>
      <c r="B60" s="78"/>
      <c r="C60" s="78"/>
      <c r="D60" s="78"/>
      <c r="E60" s="78"/>
      <c r="F60" s="78"/>
    </row>
  </sheetData>
  <mergeCells count="6">
    <mergeCell ref="B54:E54"/>
    <mergeCell ref="A55:C55"/>
    <mergeCell ref="A56:F56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сод. жилья</vt:lpstr>
      <vt:lpstr>расход по дому ТО</vt:lpstr>
      <vt:lpstr>отчет ТР</vt:lpstr>
      <vt:lpstr>расход по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2017-01-17T10:11:54Z</cp:lastPrinted>
  <dcterms:created xsi:type="dcterms:W3CDTF">2015-02-24T21:57:31Z</dcterms:created>
  <dcterms:modified xsi:type="dcterms:W3CDTF">2017-01-17T10:11:58Z</dcterms:modified>
</cp:coreProperties>
</file>