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1325" firstSheet="2" activeTab="6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7" r:id="rId5"/>
    <sheet name="расход по дому ТР 15 (2)" sheetId="8" r:id="rId6"/>
    <sheet name="отчет ТО" sheetId="9" r:id="rId7"/>
    <sheet name="расход по дому ТО 16" sheetId="10" r:id="rId8"/>
    <sheet name="отчет сод. жилья" sheetId="5" state="hidden" r:id="rId9"/>
    <sheet name="расход по дому ТО" sheetId="6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I43" i="10" l="1"/>
  <c r="D9" i="9"/>
  <c r="D8" i="9"/>
  <c r="C7" i="9"/>
  <c r="B7" i="9"/>
  <c r="I44" i="10" l="1"/>
  <c r="D7" i="9" s="1"/>
  <c r="C10" i="9"/>
  <c r="B10" i="9"/>
  <c r="I47" i="2" l="1"/>
  <c r="D9" i="4"/>
  <c r="D8" i="4"/>
  <c r="C7" i="4"/>
  <c r="B7" i="4"/>
  <c r="C10" i="4" l="1"/>
  <c r="F9" i="3" l="1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I16" i="6" l="1"/>
  <c r="I17" i="6" s="1"/>
  <c r="D8" i="5" s="1"/>
  <c r="D14" i="5" s="1"/>
  <c r="AH15" i="3"/>
  <c r="AE15" i="3"/>
  <c r="AJ15" i="3"/>
  <c r="C8" i="5" s="1"/>
  <c r="AG15" i="3"/>
  <c r="B8" i="5" s="1"/>
  <c r="B14" i="5" s="1"/>
  <c r="C15" i="3"/>
  <c r="F15" i="3"/>
  <c r="I15" i="3"/>
  <c r="J15" i="3"/>
  <c r="K15" i="3"/>
  <c r="C13" i="1" s="1"/>
  <c r="L15" i="3"/>
  <c r="D13" i="1" s="1"/>
  <c r="O15" i="3"/>
  <c r="P15" i="3"/>
  <c r="Q15" i="3"/>
  <c r="R15" i="3"/>
  <c r="S15" i="3"/>
  <c r="T15" i="3"/>
  <c r="U15" i="3"/>
  <c r="C10" i="1" s="1"/>
  <c r="V15" i="3"/>
  <c r="D10" i="1" s="1"/>
  <c r="W15" i="3"/>
  <c r="C11" i="1" s="1"/>
  <c r="X15" i="3"/>
  <c r="Y15" i="3"/>
  <c r="C12" i="1" s="1"/>
  <c r="Z15" i="3"/>
  <c r="D12" i="1" s="1"/>
  <c r="AA15" i="3"/>
  <c r="AB15" i="3"/>
  <c r="D14" i="1" s="1"/>
  <c r="AC15" i="3"/>
  <c r="C15" i="1" s="1"/>
  <c r="AD15" i="3"/>
  <c r="D15" i="1" s="1"/>
  <c r="M15" i="3"/>
  <c r="H15" i="3"/>
  <c r="E15" i="3"/>
  <c r="B10" i="4" l="1"/>
  <c r="C6" i="1" s="1"/>
  <c r="B22" i="5"/>
  <c r="C7" i="1" s="1"/>
  <c r="C14" i="1"/>
  <c r="E14" i="1"/>
  <c r="C22" i="5"/>
  <c r="D7" i="1" s="1"/>
  <c r="C14" i="5"/>
  <c r="N15" i="3"/>
  <c r="I48" i="2" s="1"/>
  <c r="D10" i="9" s="1"/>
  <c r="D12" i="9" l="1"/>
  <c r="D13" i="9"/>
  <c r="D6" i="1"/>
  <c r="G8" i="5"/>
  <c r="G14" i="5" s="1"/>
  <c r="G16" i="5"/>
  <c r="G22" i="5"/>
  <c r="G24" i="5"/>
  <c r="E7" i="1" s="1"/>
  <c r="D7" i="4"/>
  <c r="D10" i="4" s="1"/>
  <c r="D12" i="4" s="1"/>
  <c r="E6" i="1" l="1"/>
  <c r="H42" i="8" l="1"/>
  <c r="H43" i="8" s="1"/>
  <c r="D7" i="7" s="1"/>
  <c r="D8" i="7" s="1"/>
  <c r="B7" i="7"/>
  <c r="B8" i="7" s="1"/>
  <c r="C7" i="7" l="1"/>
  <c r="C8" i="7" s="1"/>
  <c r="D10" i="7" l="1"/>
  <c r="D11" i="7"/>
</calcChain>
</file>

<file path=xl/sharedStrings.xml><?xml version="1.0" encoding="utf-8"?>
<sst xmlns="http://schemas.openxmlformats.org/spreadsheetml/2006/main" count="297" uniqueCount="168">
  <si>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</si>
  <si>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</si>
  <si>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</si>
  <si>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</si>
  <si>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</si>
  <si>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</si>
  <si>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</si>
  <si>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</si>
  <si>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</si>
  <si>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</si>
  <si>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</si>
  <si>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</si>
  <si>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</si>
  <si>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</si>
  <si>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</si>
  <si>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</si>
  <si>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</si>
  <si>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</si>
  <si>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</si>
  <si>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</si>
  <si>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</si>
  <si>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</si>
  <si>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</si>
  <si>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</si>
  <si>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</si>
  <si>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</si>
  <si>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</si>
  <si>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</si>
  <si>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</si>
  <si>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</si>
  <si>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</si>
  <si>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</si>
  <si>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</si>
  <si>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</si>
  <si>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</si>
  <si>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</si>
  <si>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</si>
  <si>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</si>
  <si>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</si>
  <si>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</si>
  <si>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</si>
  <si>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</si>
  <si>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</si>
  <si>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</si>
  <si>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</si>
  <si>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</si>
  <si>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</si>
  <si>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</si>
  <si>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</si>
  <si>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</si>
  <si>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</si>
  <si>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</si>
  <si>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</si>
  <si>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</si>
  <si>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</si>
  <si>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</si>
  <si>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</si>
  <si>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</si>
  <si>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</si>
  <si>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</si>
  <si>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</si>
  <si>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</si>
  <si>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</si>
  <si>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</si>
  <si>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</si>
  <si>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</si>
  <si>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</si>
  <si>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</si>
  <si>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</si>
  <si>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</si>
  <si>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</si>
  <si>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</si>
  <si>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</si>
  <si>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</si>
  <si>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</si>
  <si>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</si>
  <si>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</si>
  <si>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</si>
  <si>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</si>
  <si>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</si>
  <si>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</si>
  <si>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</si>
  <si>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Сызранова, 10-2</t>
  </si>
  <si>
    <t>Остаток денежных средств дома на 01.06.2015 г</t>
  </si>
  <si>
    <t>Сызранова, 28-1</t>
  </si>
  <si>
    <t>июнь</t>
  </si>
  <si>
    <t>Объем выполненных работ</t>
  </si>
  <si>
    <t>придомовая территория</t>
  </si>
  <si>
    <t>Покос травы</t>
  </si>
  <si>
    <t xml:space="preserve">250 м 2 </t>
  </si>
  <si>
    <t>Дезинсекция (блохи)</t>
  </si>
  <si>
    <t>1239м2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</si>
  <si>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</si>
  <si>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</si>
  <si>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10-2</t>
  </si>
  <si>
    <t>Остаток денежных средств дома на 31.07.2015 г</t>
  </si>
  <si>
    <t>Содержание и Ремонт жилья</t>
  </si>
  <si>
    <t>в доме по  адресу ул. Сызранова, 28/1 за период с 01.06.2015 по 31.07.2015гг.</t>
  </si>
  <si>
    <t>Общая задолженность по всем статьям  на 01.08.2015 г. состовляет:</t>
  </si>
  <si>
    <t>Переходящее сальдо на 01.01.16 г</t>
  </si>
  <si>
    <t>Остаток денежных средств дома на 30.04.2016 г</t>
  </si>
  <si>
    <t>корректировка сметы № 13 от 30.07.2015 г</t>
  </si>
  <si>
    <t>корректировка сметы № 14 от 30.07.2015 г</t>
  </si>
  <si>
    <t>корректировка сметы № 17от 30.08.2015 г</t>
  </si>
  <si>
    <t>корректировка сметы № 33 от 30.10.2015 г</t>
  </si>
  <si>
    <t>январь</t>
  </si>
  <si>
    <t>подвал</t>
  </si>
  <si>
    <t>устранение засора труб КНС(сток)</t>
  </si>
  <si>
    <t>февраль</t>
  </si>
  <si>
    <t>подъезд 4 этаж 1,4,5,9(кв. 124,125,128,129)</t>
  </si>
  <si>
    <t>ремонт щита этажного и подъездного электроосвещения</t>
  </si>
  <si>
    <t>подвал,кв.124</t>
  </si>
  <si>
    <t>устранение засора труб КНС(выпуск и стояк)</t>
  </si>
  <si>
    <t>март</t>
  </si>
  <si>
    <t>кв.37</t>
  </si>
  <si>
    <t>ремонт электроосвещения в подъезде</t>
  </si>
  <si>
    <t>апрель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</si>
  <si>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Сызранова, 28/1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</si>
  <si>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</si>
  <si>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</si>
  <si>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</si>
  <si>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</si>
  <si>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май</t>
  </si>
  <si>
    <t>ремонт трубопроводов канализации</t>
  </si>
  <si>
    <t>ремонт щита этажного,смена лампы,выключателя</t>
  </si>
  <si>
    <t>покос травы</t>
  </si>
  <si>
    <t>ремонт кровли</t>
  </si>
  <si>
    <t>ремонт помещения колясочной</t>
  </si>
  <si>
    <t>ремонт щита этажного,смена автоматов</t>
  </si>
  <si>
    <t>июль</t>
  </si>
  <si>
    <t>фасад</t>
  </si>
  <si>
    <t>установка аншлага</t>
  </si>
  <si>
    <t>Генеральный директор ООО У0 "ТаганСервис"________________________________________</t>
  </si>
  <si>
    <t xml:space="preserve">Информация о выполненных работах по статье "Содержание и Ремонт жилья" по адресу ул. Сызранова, 28/1  за период 01.01.2016 г по 31.07.2016 г </t>
  </si>
  <si>
    <t>Информация о собранных и израсходованных денежных средствах по статье "Ремонт Жилья" за период с 01.08.2016 г по 31.12.2016 г по адресу ул. Сызранова, 28/1</t>
  </si>
  <si>
    <t>Переходящее сальдо на 01.08.16 г</t>
  </si>
  <si>
    <t xml:space="preserve"> Ремонт жилья</t>
  </si>
  <si>
    <t>дебиторская задолженность жителей по состоянию  на 01.01.2017 г. состовляет:</t>
  </si>
  <si>
    <t>Остаток денежных средств дома по статье "Ремонт жилья" на 31.12.2016 г</t>
  </si>
  <si>
    <t xml:space="preserve">Информация о выполненных работах по статье " Ремонт жилья" по адресу ул. Сызранова, 28/1  за период 01.08.2016 г по 31.12.2016 г </t>
  </si>
  <si>
    <t>август</t>
  </si>
  <si>
    <t>подъезд</t>
  </si>
  <si>
    <t>ремонт подъезда</t>
  </si>
  <si>
    <t>сентябрь</t>
  </si>
  <si>
    <t>кв.25</t>
  </si>
  <si>
    <t>смена труб ЦО</t>
  </si>
  <si>
    <t>ремонт щита этажного</t>
  </si>
  <si>
    <t>октябрь</t>
  </si>
  <si>
    <t>подъезд 2</t>
  </si>
  <si>
    <t>ремонт двери</t>
  </si>
  <si>
    <t>кв.57</t>
  </si>
  <si>
    <t>ноябрь</t>
  </si>
  <si>
    <t>подвал,узел учета</t>
  </si>
  <si>
    <t>установка решетки с изготовлением</t>
  </si>
  <si>
    <t>декабрь</t>
  </si>
  <si>
    <t>замена выключателя</t>
  </si>
  <si>
    <t>гидравлические испытания ГВС</t>
  </si>
  <si>
    <t xml:space="preserve">Информация о выполненных работах по статье "Содержание  жилья" по адресу ул. Сызранова, 28/1  за период 01.08.2016 г по 31.12.2016 г </t>
  </si>
  <si>
    <t>ремонт ограждения детской площадки</t>
  </si>
  <si>
    <t>гидравлические испытания ЦО</t>
  </si>
  <si>
    <t>ввод ЦО</t>
  </si>
  <si>
    <t>гидравлические испытания ввода ЦО</t>
  </si>
  <si>
    <t>подъезд 1,2</t>
  </si>
  <si>
    <t>установка кранов</t>
  </si>
  <si>
    <t>Остаток денежных средств дома по статье "Содержание жилья" на 31.12.2016 г</t>
  </si>
  <si>
    <t>Информация о собранных и израсходованных денежных средствах по статье "Содержание Жилья" за период с 01.08.2016 г по 31.12.2016 г по адресу ул. Сызранова, 28/1</t>
  </si>
  <si>
    <t>теплотехнический расчет 9-ти этажного жилого дома(акт №1 от 18.12.2015 г предоставлен в декабре 2016 г)</t>
  </si>
  <si>
    <t>обследование тепловой сети ( акт № 2 от 18.12.2015 г предоставлен в декабре 2016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</si>
</sst>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0" xfId="0" applyNumberFormat="1" applyBorder="1"/>
    <xf numFmtId="0" fontId="0" fillId="0" borderId="1" xfId="0" applyBorder="1" applyAlignment="1">
      <alignment wrapText="1"/>
    </xf>
    <xf numFmtId="2" fontId="4" fillId="0" borderId="20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10" fillId="3" borderId="3" xfId="1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11" fillId="0" borderId="0" xfId="0" applyFont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2" fontId="12" fillId="0" borderId="0" xfId="0" applyNumberFormat="1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AF51">
            <v>557157.29999999993</v>
          </cell>
          <cell r="AH51">
            <v>537404.77</v>
          </cell>
          <cell r="AJ51">
            <v>8061.0715499999997</v>
          </cell>
          <cell r="AL51">
            <v>3241.6862999999998</v>
          </cell>
          <cell r="BB51">
            <v>115986.48599999998</v>
          </cell>
          <cell r="BD51">
            <v>9998.8350000000009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1">
          <cell r="AK51">
            <v>1146122.94</v>
          </cell>
          <cell r="AM51">
            <v>1077037.94</v>
          </cell>
          <cell r="AO51">
            <v>16155.569100000001</v>
          </cell>
          <cell r="AQ51">
            <v>6633.4285500000005</v>
          </cell>
          <cell r="BG51">
            <v>231972.97199999992</v>
          </cell>
          <cell r="BI51">
            <v>19997.670000000002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0">
          <cell r="Y50">
            <v>251023.96</v>
          </cell>
          <cell r="AA50">
            <v>213285.83999999997</v>
          </cell>
          <cell r="AC50">
            <v>6143.9063999999998</v>
          </cell>
        </row>
      </sheetData>
      <sheetData sheetId="27">
        <row r="51">
          <cell r="S51">
            <v>209061.02999999997</v>
          </cell>
          <cell r="U51">
            <v>274343.57</v>
          </cell>
          <cell r="W51">
            <v>4115.15355</v>
          </cell>
          <cell r="Y51">
            <v>146.20335</v>
          </cell>
          <cell r="AK51">
            <v>82847.489999999991</v>
          </cell>
          <cell r="AM51">
            <v>33329.450000000004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2" sqref="AI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28</v>
      </c>
      <c r="B2" s="16" t="s">
        <v>29</v>
      </c>
      <c r="C2" s="16" t="s">
        <v>30</v>
      </c>
      <c r="D2" s="16" t="s">
        <v>32</v>
      </c>
      <c r="E2" s="19" t="s">
        <v>39</v>
      </c>
      <c r="F2" s="16" t="s">
        <v>31</v>
      </c>
      <c r="G2" s="16" t="s">
        <v>33</v>
      </c>
      <c r="H2" s="19" t="s">
        <v>40</v>
      </c>
      <c r="I2" s="16" t="s">
        <v>34</v>
      </c>
      <c r="J2" s="16" t="s">
        <v>35</v>
      </c>
      <c r="K2" s="16" t="s">
        <v>57</v>
      </c>
      <c r="L2" s="16" t="s">
        <v>36</v>
      </c>
      <c r="M2" s="19" t="s">
        <v>37</v>
      </c>
      <c r="N2" s="19" t="s">
        <v>38</v>
      </c>
      <c r="O2" s="17" t="s">
        <v>41</v>
      </c>
      <c r="P2" s="17" t="s">
        <v>42</v>
      </c>
      <c r="Q2" s="17" t="s">
        <v>43</v>
      </c>
      <c r="R2" s="17" t="s">
        <v>44</v>
      </c>
      <c r="S2" s="17" t="s">
        <v>45</v>
      </c>
      <c r="T2" s="17" t="s">
        <v>46</v>
      </c>
      <c r="U2" s="17" t="s">
        <v>47</v>
      </c>
      <c r="V2" s="17" t="s">
        <v>48</v>
      </c>
      <c r="W2" s="17" t="s">
        <v>49</v>
      </c>
      <c r="X2" s="17" t="s">
        <v>50</v>
      </c>
      <c r="Y2" s="17" t="s">
        <v>51</v>
      </c>
      <c r="Z2" s="17" t="s">
        <v>52</v>
      </c>
      <c r="AA2" s="17" t="s">
        <v>53</v>
      </c>
      <c r="AB2" s="17" t="s">
        <v>54</v>
      </c>
      <c r="AC2" s="17" t="s">
        <v>55</v>
      </c>
      <c r="AD2" s="18" t="s">
        <v>56</v>
      </c>
      <c r="AE2" s="16" t="s">
        <v>58</v>
      </c>
      <c r="AF2" s="16" t="s">
        <v>32</v>
      </c>
      <c r="AG2" s="19" t="s">
        <v>39</v>
      </c>
      <c r="AH2" s="16" t="s">
        <v>59</v>
      </c>
      <c r="AI2" s="16" t="s">
        <v>33</v>
      </c>
      <c r="AJ2" s="19" t="s">
        <v>40</v>
      </c>
      <c r="AK2" s="19" t="s">
        <v>79</v>
      </c>
      <c r="AL2" s="19" t="s">
        <v>38</v>
      </c>
    </row>
    <row r="3" spans="1:38" x14ac:dyDescent="0.2">
      <c r="A3" s="14" t="s">
        <v>84</v>
      </c>
      <c r="B3" s="78">
        <v>9522.7000000000007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7">
        <f>AB3*1.5%</f>
        <v>0</v>
      </c>
      <c r="AL3" s="22">
        <f>AJ3*1.5%</f>
        <v>0</v>
      </c>
    </row>
    <row r="4" spans="1:38" x14ac:dyDescent="0.2">
      <c r="A4" s="14" t="s">
        <v>84</v>
      </c>
      <c r="B4" s="78">
        <v>9522.7000000000007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7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84</v>
      </c>
      <c r="B5" s="78">
        <v>9522.7000000000007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7">
        <f t="shared" si="6"/>
        <v>0</v>
      </c>
      <c r="AL5" s="22">
        <f t="shared" si="7"/>
        <v>0</v>
      </c>
    </row>
    <row r="6" spans="1:38" x14ac:dyDescent="0.2">
      <c r="A6" s="14" t="s">
        <v>84</v>
      </c>
      <c r="B6" s="78">
        <v>9522.7000000000007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7">
        <f t="shared" si="6"/>
        <v>0</v>
      </c>
      <c r="AL6" s="22">
        <f t="shared" si="7"/>
        <v>0</v>
      </c>
    </row>
    <row r="7" spans="1:38" x14ac:dyDescent="0.2">
      <c r="A7" s="14" t="s">
        <v>84</v>
      </c>
      <c r="B7" s="78">
        <v>9522.7000000000007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7">
        <f t="shared" si="6"/>
        <v>0</v>
      </c>
      <c r="AL7" s="22">
        <f t="shared" si="7"/>
        <v>0</v>
      </c>
    </row>
    <row r="8" spans="1:38" x14ac:dyDescent="0.2">
      <c r="A8" s="14" t="s">
        <v>84</v>
      </c>
      <c r="B8" s="78">
        <v>9522.7000000000007</v>
      </c>
      <c r="C8" s="2">
        <v>43613.94</v>
      </c>
      <c r="D8" s="2">
        <v>0</v>
      </c>
      <c r="E8" s="20">
        <f t="shared" si="0"/>
        <v>43613.94</v>
      </c>
      <c r="F8" s="2">
        <v>989.28</v>
      </c>
      <c r="G8" s="2">
        <v>0</v>
      </c>
      <c r="H8" s="20">
        <f t="shared" si="1"/>
        <v>989.28</v>
      </c>
      <c r="I8" s="2">
        <v>0</v>
      </c>
      <c r="J8" s="2">
        <v>0</v>
      </c>
      <c r="K8" s="2">
        <v>32377.18</v>
      </c>
      <c r="L8" s="2">
        <v>734.4</v>
      </c>
      <c r="M8" s="20">
        <f t="shared" si="2"/>
        <v>11.016</v>
      </c>
      <c r="N8" s="22">
        <f t="shared" si="3"/>
        <v>14.839199999999998</v>
      </c>
      <c r="O8" s="2">
        <v>5332.73</v>
      </c>
      <c r="P8" s="2">
        <v>120.96</v>
      </c>
      <c r="Q8" s="2">
        <v>0</v>
      </c>
      <c r="R8" s="2">
        <v>0</v>
      </c>
      <c r="S8" s="2">
        <v>0</v>
      </c>
      <c r="T8" s="2">
        <v>0</v>
      </c>
      <c r="U8" s="2">
        <v>18093.13</v>
      </c>
      <c r="V8" s="2">
        <v>410.4</v>
      </c>
      <c r="W8" s="2">
        <v>0</v>
      </c>
      <c r="X8" s="2">
        <v>0</v>
      </c>
      <c r="Y8" s="2">
        <v>17140.86</v>
      </c>
      <c r="Z8" s="2">
        <v>388.8</v>
      </c>
      <c r="AA8" s="2">
        <v>1047.53</v>
      </c>
      <c r="AB8" s="2">
        <v>23.76</v>
      </c>
      <c r="AC8" s="2">
        <v>20378.560000000001</v>
      </c>
      <c r="AD8" s="2">
        <v>465.24</v>
      </c>
      <c r="AE8" s="2">
        <v>45804.22</v>
      </c>
      <c r="AF8" s="2">
        <v>0</v>
      </c>
      <c r="AG8" s="20">
        <f t="shared" si="4"/>
        <v>45804.22</v>
      </c>
      <c r="AH8" s="2">
        <v>1038.96</v>
      </c>
      <c r="AI8" s="2">
        <v>0</v>
      </c>
      <c r="AJ8" s="20">
        <f t="shared" si="5"/>
        <v>1038.96</v>
      </c>
      <c r="AK8" s="57">
        <f t="shared" si="6"/>
        <v>0.35639999999999999</v>
      </c>
      <c r="AL8" s="22">
        <f t="shared" si="7"/>
        <v>15.5844</v>
      </c>
    </row>
    <row r="9" spans="1:38" x14ac:dyDescent="0.2">
      <c r="A9" s="14" t="s">
        <v>84</v>
      </c>
      <c r="B9" s="78">
        <v>9522.7000000000007</v>
      </c>
      <c r="C9" s="2">
        <v>0</v>
      </c>
      <c r="D9" s="2">
        <v>0</v>
      </c>
      <c r="E9" s="20">
        <f t="shared" si="0"/>
        <v>0</v>
      </c>
      <c r="F9" s="2">
        <f>38114.63-32.27</f>
        <v>38082.36</v>
      </c>
      <c r="G9" s="2">
        <v>0</v>
      </c>
      <c r="H9" s="20">
        <f t="shared" si="1"/>
        <v>38082.36</v>
      </c>
      <c r="I9" s="2">
        <v>0</v>
      </c>
      <c r="J9" s="2">
        <v>0</v>
      </c>
      <c r="K9" s="2">
        <v>33424.71</v>
      </c>
      <c r="L9" s="2">
        <v>34359.99</v>
      </c>
      <c r="M9" s="20">
        <f t="shared" si="2"/>
        <v>515.3998499999999</v>
      </c>
      <c r="N9" s="22">
        <f t="shared" si="3"/>
        <v>571.23540000000003</v>
      </c>
      <c r="O9" s="2">
        <v>5713.62</v>
      </c>
      <c r="P9" s="2">
        <v>5697.13</v>
      </c>
      <c r="Q9" s="2">
        <v>0</v>
      </c>
      <c r="R9" s="2">
        <v>0</v>
      </c>
      <c r="S9" s="2">
        <v>0</v>
      </c>
      <c r="T9" s="2">
        <v>0</v>
      </c>
      <c r="U9" s="2">
        <v>19045.400000000001</v>
      </c>
      <c r="V9" s="2">
        <v>19267.759999999998</v>
      </c>
      <c r="W9" s="2">
        <v>0</v>
      </c>
      <c r="X9" s="2">
        <v>0</v>
      </c>
      <c r="Y9" s="2">
        <v>17140.86</v>
      </c>
      <c r="Z9" s="2">
        <v>18090.27</v>
      </c>
      <c r="AA9" s="2">
        <v>1618.93</v>
      </c>
      <c r="AB9" s="2">
        <v>1209.19</v>
      </c>
      <c r="AC9" s="2">
        <v>21616.6</v>
      </c>
      <c r="AD9" s="2">
        <v>21731.55</v>
      </c>
      <c r="AE9" s="2">
        <v>89799.13</v>
      </c>
      <c r="AF9" s="2">
        <v>0</v>
      </c>
      <c r="AG9" s="20">
        <f t="shared" si="4"/>
        <v>89799.13</v>
      </c>
      <c r="AH9" s="2">
        <v>56323.8</v>
      </c>
      <c r="AI9" s="2">
        <v>0</v>
      </c>
      <c r="AJ9" s="20">
        <f t="shared" si="5"/>
        <v>56323.8</v>
      </c>
      <c r="AK9" s="57">
        <f t="shared" si="6"/>
        <v>18.13785</v>
      </c>
      <c r="AL9" s="22">
        <f t="shared" si="7"/>
        <v>844.85699999999997</v>
      </c>
    </row>
    <row r="10" spans="1:38" x14ac:dyDescent="0.2">
      <c r="A10" s="14" t="s">
        <v>84</v>
      </c>
      <c r="B10" s="78">
        <v>9522.7000000000007</v>
      </c>
      <c r="C10" s="2">
        <v>0</v>
      </c>
      <c r="D10" s="2">
        <v>0</v>
      </c>
      <c r="E10" s="20">
        <f t="shared" si="0"/>
        <v>0</v>
      </c>
      <c r="F10" s="2">
        <v>1839.88</v>
      </c>
      <c r="G10" s="2">
        <v>0</v>
      </c>
      <c r="H10" s="20">
        <f t="shared" si="1"/>
        <v>1839.88</v>
      </c>
      <c r="I10" s="2">
        <v>0</v>
      </c>
      <c r="J10" s="2">
        <v>0</v>
      </c>
      <c r="K10" s="2">
        <v>33424.71</v>
      </c>
      <c r="L10" s="2">
        <v>30414.13</v>
      </c>
      <c r="M10" s="20">
        <f t="shared" si="2"/>
        <v>456.21195</v>
      </c>
      <c r="N10" s="22">
        <f t="shared" si="3"/>
        <v>27.598200000000002</v>
      </c>
      <c r="O10" s="2">
        <v>5713.62</v>
      </c>
      <c r="P10" s="2">
        <v>5190.4799999999996</v>
      </c>
      <c r="Q10" s="2">
        <v>0</v>
      </c>
      <c r="R10" s="2">
        <v>0</v>
      </c>
      <c r="S10" s="2">
        <v>0</v>
      </c>
      <c r="T10" s="2">
        <v>0</v>
      </c>
      <c r="U10" s="2">
        <v>19045.400000000001</v>
      </c>
      <c r="V10" s="2">
        <v>17314.990000000002</v>
      </c>
      <c r="W10" s="2">
        <v>0</v>
      </c>
      <c r="X10" s="2">
        <v>0</v>
      </c>
      <c r="Y10" s="2">
        <v>17140.86</v>
      </c>
      <c r="Z10" s="2">
        <v>15619.63</v>
      </c>
      <c r="AA10" s="2">
        <v>1618.93</v>
      </c>
      <c r="AB10" s="2">
        <v>1451.16</v>
      </c>
      <c r="AC10" s="2">
        <v>21616.6</v>
      </c>
      <c r="AD10" s="2">
        <v>19645.97</v>
      </c>
      <c r="AE10" s="2">
        <v>89799.13</v>
      </c>
      <c r="AF10" s="2">
        <v>0</v>
      </c>
      <c r="AG10" s="20">
        <f t="shared" si="4"/>
        <v>89799.13</v>
      </c>
      <c r="AH10" s="2">
        <v>79973.850000000006</v>
      </c>
      <c r="AI10" s="2">
        <v>0</v>
      </c>
      <c r="AJ10" s="20">
        <f t="shared" si="5"/>
        <v>79973.850000000006</v>
      </c>
      <c r="AK10" s="57">
        <f t="shared" si="6"/>
        <v>21.767400000000002</v>
      </c>
      <c r="AL10" s="22">
        <f t="shared" si="7"/>
        <v>1199.6077500000001</v>
      </c>
    </row>
    <row r="11" spans="1:38" x14ac:dyDescent="0.2">
      <c r="A11" s="14" t="s">
        <v>84</v>
      </c>
      <c r="B11" s="78">
        <v>9522.7000000000007</v>
      </c>
      <c r="C11" s="2"/>
      <c r="D11" s="2"/>
      <c r="E11" s="20">
        <f t="shared" si="0"/>
        <v>0</v>
      </c>
      <c r="F11" s="2">
        <v>1550.92</v>
      </c>
      <c r="G11" s="2"/>
      <c r="H11" s="20">
        <f t="shared" si="1"/>
        <v>1550.92</v>
      </c>
      <c r="I11" s="2"/>
      <c r="J11" s="2"/>
      <c r="K11" s="2">
        <v>33427.160000000003</v>
      </c>
      <c r="L11" s="2">
        <v>34313.21</v>
      </c>
      <c r="M11" s="20">
        <f t="shared" si="2"/>
        <v>514.69814999999994</v>
      </c>
      <c r="N11" s="22">
        <f t="shared" si="3"/>
        <v>23.2638</v>
      </c>
      <c r="O11" s="2">
        <v>5714.04</v>
      </c>
      <c r="P11" s="2">
        <v>5858.39</v>
      </c>
      <c r="Q11" s="2"/>
      <c r="R11" s="2"/>
      <c r="S11" s="2"/>
      <c r="T11" s="2"/>
      <c r="U11" s="2">
        <v>19046.8</v>
      </c>
      <c r="V11" s="2">
        <v>19539.13</v>
      </c>
      <c r="W11" s="2"/>
      <c r="X11" s="2"/>
      <c r="Y11" s="2">
        <v>17142.12</v>
      </c>
      <c r="Z11" s="2">
        <v>17615.11</v>
      </c>
      <c r="AA11" s="2">
        <v>1619.05</v>
      </c>
      <c r="AB11" s="2">
        <v>1643.62</v>
      </c>
      <c r="AC11" s="2">
        <v>21618.19</v>
      </c>
      <c r="AD11" s="2">
        <v>22171.46</v>
      </c>
      <c r="AE11" s="2">
        <v>89805.73</v>
      </c>
      <c r="AF11" s="2"/>
      <c r="AG11" s="20">
        <f t="shared" si="4"/>
        <v>89805.73</v>
      </c>
      <c r="AH11" s="2">
        <v>90735.28</v>
      </c>
      <c r="AI11" s="2">
        <v>42.41</v>
      </c>
      <c r="AJ11" s="20">
        <f t="shared" si="5"/>
        <v>90777.69</v>
      </c>
      <c r="AK11" s="57">
        <f t="shared" si="6"/>
        <v>24.654299999999999</v>
      </c>
      <c r="AL11" s="22">
        <f t="shared" si="7"/>
        <v>1361.66535</v>
      </c>
    </row>
    <row r="12" spans="1:38" x14ac:dyDescent="0.2">
      <c r="A12" s="14" t="s">
        <v>84</v>
      </c>
      <c r="B12" s="78">
        <v>9522.7000000000007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7">
        <f t="shared" si="6"/>
        <v>0</v>
      </c>
      <c r="AL12" s="22">
        <f t="shared" si="7"/>
        <v>0</v>
      </c>
    </row>
    <row r="13" spans="1:38" x14ac:dyDescent="0.2">
      <c r="A13" s="14" t="s">
        <v>84</v>
      </c>
      <c r="B13" s="78">
        <v>9522.7000000000007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7">
        <f t="shared" si="6"/>
        <v>0</v>
      </c>
      <c r="AL13" s="22">
        <f t="shared" si="7"/>
        <v>0</v>
      </c>
    </row>
    <row r="14" spans="1:38" ht="13.5" thickBot="1" x14ac:dyDescent="0.25">
      <c r="A14" s="14" t="s">
        <v>84</v>
      </c>
      <c r="B14" s="78">
        <v>9522.7000000000007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7">
        <f t="shared" si="6"/>
        <v>0</v>
      </c>
      <c r="AL14" s="22">
        <f t="shared" si="7"/>
        <v>0</v>
      </c>
    </row>
    <row r="15" spans="1:38" ht="13.5" thickBot="1" x14ac:dyDescent="0.25">
      <c r="A15" s="12" t="s">
        <v>27</v>
      </c>
      <c r="B15" s="9">
        <v>0</v>
      </c>
      <c r="C15" s="9">
        <f>SUM(C3:C14)</f>
        <v>43613.94</v>
      </c>
      <c r="D15" s="9">
        <f>SUM(D3:D14)</f>
        <v>0</v>
      </c>
      <c r="E15" s="21">
        <f>SUM(E3:E14)</f>
        <v>43613.94</v>
      </c>
      <c r="F15" s="9">
        <f>SUM(F3:F14)</f>
        <v>42462.439999999995</v>
      </c>
      <c r="G15" s="9">
        <f>SUM(G3:G14)</f>
        <v>0</v>
      </c>
      <c r="H15" s="21">
        <f t="shared" ref="H15:AE15" si="8">SUM(H3:H14)</f>
        <v>42462.439999999995</v>
      </c>
      <c r="I15" s="9">
        <f t="shared" si="8"/>
        <v>0</v>
      </c>
      <c r="J15" s="9">
        <f t="shared" si="8"/>
        <v>0</v>
      </c>
      <c r="K15" s="9">
        <f t="shared" si="8"/>
        <v>132653.76000000001</v>
      </c>
      <c r="L15" s="9">
        <f t="shared" si="8"/>
        <v>99821.73000000001</v>
      </c>
      <c r="M15" s="21">
        <f t="shared" si="8"/>
        <v>1497.3259499999999</v>
      </c>
      <c r="N15" s="23">
        <f t="shared" si="8"/>
        <v>636.9366</v>
      </c>
      <c r="O15" s="12">
        <f t="shared" si="8"/>
        <v>22474.01</v>
      </c>
      <c r="P15" s="9">
        <f t="shared" si="8"/>
        <v>16866.96</v>
      </c>
      <c r="Q15" s="9">
        <f t="shared" si="8"/>
        <v>0</v>
      </c>
      <c r="R15" s="9">
        <f t="shared" si="8"/>
        <v>0</v>
      </c>
      <c r="S15" s="9">
        <f t="shared" si="8"/>
        <v>0</v>
      </c>
      <c r="T15" s="9">
        <f t="shared" si="8"/>
        <v>0</v>
      </c>
      <c r="U15" s="9">
        <f t="shared" si="8"/>
        <v>75230.73</v>
      </c>
      <c r="V15" s="9">
        <f t="shared" si="8"/>
        <v>56532.28</v>
      </c>
      <c r="W15" s="9">
        <f t="shared" si="8"/>
        <v>0</v>
      </c>
      <c r="X15" s="9">
        <f t="shared" si="8"/>
        <v>0</v>
      </c>
      <c r="Y15" s="9">
        <f t="shared" si="8"/>
        <v>68564.7</v>
      </c>
      <c r="Z15" s="9">
        <f t="shared" si="8"/>
        <v>51713.81</v>
      </c>
      <c r="AA15" s="9">
        <f t="shared" si="8"/>
        <v>5904.4400000000005</v>
      </c>
      <c r="AB15" s="9">
        <f t="shared" si="8"/>
        <v>4327.7299999999996</v>
      </c>
      <c r="AC15" s="9">
        <f t="shared" si="8"/>
        <v>85229.95</v>
      </c>
      <c r="AD15" s="13">
        <f t="shared" si="8"/>
        <v>64014.22</v>
      </c>
      <c r="AE15" s="9">
        <f t="shared" si="8"/>
        <v>315208.21000000002</v>
      </c>
      <c r="AF15" s="9"/>
      <c r="AG15" s="21">
        <f>SUM(AG3:AG14)</f>
        <v>315208.21000000002</v>
      </c>
      <c r="AH15" s="9">
        <f>SUM(AH3:AH14)</f>
        <v>228071.89</v>
      </c>
      <c r="AI15" s="9"/>
      <c r="AJ15" s="21">
        <f>SUM(AJ3:AJ14)</f>
        <v>228114.30000000002</v>
      </c>
      <c r="AK15" s="21">
        <f>SUM(AK3:AK14)</f>
        <v>64.915950000000009</v>
      </c>
      <c r="AL15" s="23">
        <f>SUM(AL3:AL14)</f>
        <v>3421.7145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7" t="s">
        <v>73</v>
      </c>
      <c r="B2" s="127"/>
      <c r="C2" s="127"/>
      <c r="D2" s="127"/>
      <c r="E2" s="127"/>
      <c r="F2" s="127"/>
      <c r="G2" s="127"/>
      <c r="H2" s="127"/>
      <c r="I2" s="127"/>
    </row>
    <row r="3" spans="1:9" ht="17.25" x14ac:dyDescent="0.3">
      <c r="A3" s="127" t="s">
        <v>82</v>
      </c>
      <c r="B3" s="127"/>
      <c r="C3" s="127"/>
      <c r="D3" s="127"/>
      <c r="E3" s="127"/>
      <c r="F3" s="127"/>
      <c r="G3" s="127"/>
      <c r="H3" s="127"/>
      <c r="I3" s="127"/>
    </row>
    <row r="4" spans="1:9" ht="17.25" x14ac:dyDescent="0.3">
      <c r="A4" s="127" t="s">
        <v>93</v>
      </c>
      <c r="B4" s="127"/>
      <c r="C4" s="127"/>
      <c r="D4" s="127"/>
      <c r="E4" s="127"/>
      <c r="F4" s="127"/>
      <c r="G4" s="127"/>
      <c r="H4" s="127"/>
      <c r="I4" s="127"/>
    </row>
    <row r="5" spans="1:9" ht="13.5" thickBot="1" x14ac:dyDescent="0.25"/>
    <row r="6" spans="1:9" ht="45.75" thickBot="1" x14ac:dyDescent="0.25">
      <c r="A6" s="42" t="s">
        <v>14</v>
      </c>
      <c r="B6" s="43" t="s">
        <v>15</v>
      </c>
      <c r="C6" s="44" t="s">
        <v>16</v>
      </c>
      <c r="D6" s="44" t="s">
        <v>74</v>
      </c>
      <c r="E6" s="44" t="s">
        <v>18</v>
      </c>
      <c r="F6" s="45" t="s">
        <v>86</v>
      </c>
      <c r="G6" s="45" t="s">
        <v>75</v>
      </c>
      <c r="H6" s="45" t="s">
        <v>25</v>
      </c>
      <c r="I6" s="7" t="s">
        <v>76</v>
      </c>
    </row>
    <row r="7" spans="1:9" x14ac:dyDescent="0.2">
      <c r="A7" s="46">
        <v>1</v>
      </c>
      <c r="B7" s="47">
        <v>2015</v>
      </c>
      <c r="C7" s="48" t="s">
        <v>85</v>
      </c>
      <c r="D7" s="49" t="s">
        <v>87</v>
      </c>
      <c r="E7" s="50" t="s">
        <v>88</v>
      </c>
      <c r="F7" s="51" t="s">
        <v>89</v>
      </c>
      <c r="G7" s="51"/>
      <c r="H7" s="51"/>
      <c r="I7" s="52">
        <v>2751.8</v>
      </c>
    </row>
    <row r="8" spans="1:9" x14ac:dyDescent="0.2">
      <c r="A8" s="46">
        <v>2</v>
      </c>
      <c r="B8" s="47">
        <v>2015</v>
      </c>
      <c r="C8" s="48" t="s">
        <v>85</v>
      </c>
      <c r="D8" s="49"/>
      <c r="E8" s="50" t="s">
        <v>90</v>
      </c>
      <c r="F8" s="51" t="s">
        <v>91</v>
      </c>
      <c r="G8" s="51"/>
      <c r="H8" s="51"/>
      <c r="I8" s="52">
        <v>6071.1</v>
      </c>
    </row>
    <row r="9" spans="1:9" x14ac:dyDescent="0.2">
      <c r="A9" s="46"/>
      <c r="B9" s="47"/>
      <c r="C9" s="48"/>
      <c r="D9" s="49"/>
      <c r="E9" s="50"/>
      <c r="F9" s="51"/>
      <c r="G9" s="51"/>
      <c r="H9" s="51"/>
      <c r="I9" s="52"/>
    </row>
    <row r="10" spans="1:9" x14ac:dyDescent="0.2">
      <c r="A10" s="46"/>
      <c r="B10" s="47"/>
      <c r="C10" s="48"/>
      <c r="D10" s="49"/>
      <c r="E10" s="50"/>
      <c r="F10" s="51"/>
      <c r="G10" s="51"/>
      <c r="H10" s="51"/>
      <c r="I10" s="52"/>
    </row>
    <row r="11" spans="1:9" x14ac:dyDescent="0.2">
      <c r="A11" s="46"/>
      <c r="B11" s="47"/>
      <c r="C11" s="48"/>
      <c r="D11" s="49"/>
      <c r="E11" s="50"/>
      <c r="F11" s="51"/>
      <c r="G11" s="51"/>
      <c r="H11" s="51"/>
      <c r="I11" s="52"/>
    </row>
    <row r="12" spans="1:9" x14ac:dyDescent="0.2">
      <c r="A12" s="46"/>
      <c r="B12" s="47"/>
      <c r="C12" s="48"/>
      <c r="D12" s="49"/>
      <c r="E12" s="50"/>
      <c r="F12" s="51"/>
      <c r="G12" s="51"/>
      <c r="H12" s="51"/>
      <c r="I12" s="52"/>
    </row>
    <row r="13" spans="1:9" x14ac:dyDescent="0.2">
      <c r="A13" s="46"/>
      <c r="B13" s="47"/>
      <c r="C13" s="48"/>
      <c r="D13" s="49"/>
      <c r="E13" s="50"/>
      <c r="F13" s="51"/>
      <c r="G13" s="51"/>
      <c r="H13" s="51"/>
      <c r="I13" s="52"/>
    </row>
    <row r="14" spans="1:9" x14ac:dyDescent="0.2">
      <c r="A14" s="46"/>
      <c r="B14" s="47"/>
      <c r="C14" s="48"/>
      <c r="D14" s="49"/>
      <c r="E14" s="50"/>
      <c r="F14" s="51"/>
      <c r="G14" s="51"/>
      <c r="H14" s="51"/>
      <c r="I14" s="52"/>
    </row>
    <row r="15" spans="1:9" x14ac:dyDescent="0.2">
      <c r="A15" s="46"/>
      <c r="B15" s="47"/>
      <c r="C15" s="48"/>
      <c r="D15" s="49"/>
      <c r="E15" s="50"/>
      <c r="F15" s="51"/>
      <c r="G15" s="51"/>
      <c r="H15" s="51"/>
      <c r="I15" s="52"/>
    </row>
    <row r="16" spans="1:9" ht="15.75" thickBot="1" x14ac:dyDescent="0.25">
      <c r="A16" s="53"/>
      <c r="B16" s="128" t="s">
        <v>77</v>
      </c>
      <c r="C16" s="129"/>
      <c r="D16" s="129"/>
      <c r="E16" s="129"/>
      <c r="F16" s="129"/>
      <c r="G16" s="129"/>
      <c r="H16" s="130"/>
      <c r="I16" s="54">
        <f>'выборка 15'!AK15+'выборка 15'!AL15</f>
        <v>3486.6304500000001</v>
      </c>
    </row>
    <row r="17" spans="1:9" ht="15.75" thickBot="1" x14ac:dyDescent="0.3">
      <c r="A17" s="115" t="s">
        <v>78</v>
      </c>
      <c r="B17" s="116"/>
      <c r="C17" s="116"/>
      <c r="D17" s="55"/>
      <c r="E17" s="55"/>
      <c r="F17" s="55"/>
      <c r="G17" s="55"/>
      <c r="H17" s="55"/>
      <c r="I17" s="56">
        <f>SUM(I7:I16)</f>
        <v>12309.530450000002</v>
      </c>
    </row>
    <row r="18" spans="1:9" x14ac:dyDescent="0.2">
      <c r="A18" s="131"/>
      <c r="B18" s="131"/>
      <c r="C18" s="132"/>
      <c r="D18" s="132"/>
      <c r="E18" s="132"/>
      <c r="F18" s="132"/>
      <c r="G18" s="132"/>
      <c r="H18" s="132"/>
      <c r="I18" s="132"/>
    </row>
    <row r="22" spans="1:9" ht="15" x14ac:dyDescent="0.25">
      <c r="A22" s="126" t="s">
        <v>92</v>
      </c>
      <c r="B22" s="126"/>
      <c r="C22" s="126"/>
      <c r="D22" s="126"/>
      <c r="E22" s="126"/>
      <c r="F22" s="126"/>
      <c r="G22" s="126"/>
      <c r="H22" s="126"/>
      <c r="I22" s="126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5" sqref="E5"/>
    </sheetView>
  </sheetViews>
  <sheetFormatPr defaultRowHeight="12.75" x14ac:dyDescent="0.2"/>
  <cols>
    <col min="2" max="2" width="33.42578125" customWidth="1"/>
    <col min="3" max="3" width="19.28515625" customWidth="1"/>
    <col min="4" max="4" width="22.42578125" customWidth="1"/>
    <col min="5" max="5" width="17.7109375" customWidth="1"/>
  </cols>
  <sheetData>
    <row r="2" spans="2:8" ht="51.75" customHeight="1" x14ac:dyDescent="0.4">
      <c r="B2" s="98" t="s">
        <v>12</v>
      </c>
      <c r="C2" s="98"/>
      <c r="D2" s="98"/>
      <c r="E2" s="98"/>
    </row>
    <row r="3" spans="2:8" ht="26.25" customHeight="1" x14ac:dyDescent="0.35">
      <c r="B3" s="97" t="s">
        <v>97</v>
      </c>
      <c r="C3" s="97"/>
      <c r="D3" s="97"/>
      <c r="E3" s="97"/>
      <c r="F3" s="1"/>
      <c r="G3" s="1"/>
      <c r="H3" s="1"/>
    </row>
    <row r="4" spans="2:8" ht="30" customHeight="1" thickBot="1" x14ac:dyDescent="0.25">
      <c r="B4" s="97"/>
      <c r="C4" s="97"/>
      <c r="D4" s="97"/>
      <c r="E4" s="97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9" t="s">
        <v>96</v>
      </c>
      <c r="C6" s="60">
        <f>'отчет тек. ремонт'!B10</f>
        <v>588965.64</v>
      </c>
      <c r="D6" s="60">
        <f>'отчет тек. ремонт'!C10</f>
        <v>608652.0199999999</v>
      </c>
      <c r="E6" s="72" t="e">
        <f>'отчет тек. ремонт'!#REF!</f>
        <v>#REF!</v>
      </c>
    </row>
    <row r="7" spans="2:8" ht="25.5" x14ac:dyDescent="0.2">
      <c r="B7" s="61" t="s">
        <v>1</v>
      </c>
      <c r="C7" s="2">
        <f>'отчет сод. жилья'!B22</f>
        <v>22474.01</v>
      </c>
      <c r="D7" s="24">
        <f>'отчет сод. жилья'!C22</f>
        <v>16866.96</v>
      </c>
      <c r="E7" s="73">
        <f>'отчет сод. жилья'!G24</f>
        <v>16866.96</v>
      </c>
    </row>
    <row r="8" spans="2:8" ht="38.25" x14ac:dyDescent="0.2">
      <c r="B8" s="61" t="s">
        <v>2</v>
      </c>
      <c r="C8" s="2">
        <v>0</v>
      </c>
      <c r="D8" s="2">
        <v>0</v>
      </c>
      <c r="E8" s="62">
        <v>0</v>
      </c>
    </row>
    <row r="9" spans="2:8" x14ac:dyDescent="0.2">
      <c r="B9" s="61" t="s">
        <v>3</v>
      </c>
      <c r="C9" s="2">
        <v>0</v>
      </c>
      <c r="D9" s="2">
        <v>0</v>
      </c>
      <c r="E9" s="62">
        <v>0</v>
      </c>
    </row>
    <row r="10" spans="2:8" x14ac:dyDescent="0.2">
      <c r="B10" s="61" t="s">
        <v>4</v>
      </c>
      <c r="C10" s="2">
        <f>'выборка 15'!U15</f>
        <v>75230.73</v>
      </c>
      <c r="D10" s="2">
        <f>'выборка 15'!V15</f>
        <v>56532.28</v>
      </c>
      <c r="E10" s="62">
        <v>0</v>
      </c>
    </row>
    <row r="11" spans="2:8" x14ac:dyDescent="0.2">
      <c r="B11" s="61" t="s">
        <v>5</v>
      </c>
      <c r="C11" s="2">
        <f>'выборка 15'!W15</f>
        <v>0</v>
      </c>
      <c r="D11" s="2">
        <v>0</v>
      </c>
      <c r="E11" s="62">
        <v>0</v>
      </c>
    </row>
    <row r="12" spans="2:8" x14ac:dyDescent="0.2">
      <c r="B12" s="61" t="s">
        <v>6</v>
      </c>
      <c r="C12" s="2">
        <f>'выборка 15'!Y15</f>
        <v>68564.7</v>
      </c>
      <c r="D12" s="2">
        <f>'выборка 15'!Z15</f>
        <v>51713.81</v>
      </c>
      <c r="E12" s="62">
        <v>0</v>
      </c>
    </row>
    <row r="13" spans="2:8" ht="25.5" x14ac:dyDescent="0.2">
      <c r="B13" s="61" t="s">
        <v>7</v>
      </c>
      <c r="C13" s="2">
        <f>'выборка 15'!K15</f>
        <v>132653.76000000001</v>
      </c>
      <c r="D13" s="2">
        <f>'выборка 15'!L15</f>
        <v>99821.73000000001</v>
      </c>
      <c r="E13" s="62">
        <v>0</v>
      </c>
    </row>
    <row r="14" spans="2:8" ht="25.5" x14ac:dyDescent="0.2">
      <c r="B14" s="61" t="s">
        <v>8</v>
      </c>
      <c r="C14" s="2">
        <f>'выборка 15'!AA15</f>
        <v>5904.4400000000005</v>
      </c>
      <c r="D14" s="2">
        <f>'выборка 15'!AB15</f>
        <v>4327.7299999999996</v>
      </c>
      <c r="E14" s="62">
        <f>D14</f>
        <v>4327.7299999999996</v>
      </c>
    </row>
    <row r="15" spans="2:8" ht="13.5" thickBot="1" x14ac:dyDescent="0.25">
      <c r="B15" s="63" t="s">
        <v>9</v>
      </c>
      <c r="C15" s="64">
        <f>'выборка 15'!AC15</f>
        <v>85229.95</v>
      </c>
      <c r="D15" s="64">
        <f>'выборка 15'!AD15</f>
        <v>64014.22</v>
      </c>
      <c r="E15" s="65">
        <v>0</v>
      </c>
    </row>
    <row r="17" spans="2:5" ht="19.5" customHeight="1" x14ac:dyDescent="0.2">
      <c r="B17" s="79" t="s">
        <v>92</v>
      </c>
      <c r="C17" s="79"/>
      <c r="D17" s="79"/>
      <c r="E17" s="79"/>
    </row>
    <row r="19" spans="2:5" x14ac:dyDescent="0.2">
      <c r="B19" s="80" t="s">
        <v>98</v>
      </c>
      <c r="C19" s="80"/>
      <c r="D19" s="80"/>
      <c r="E19" s="80">
        <v>20054.39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G14" sqref="G14"/>
    </sheetView>
  </sheetViews>
  <sheetFormatPr defaultRowHeight="12.75" x14ac:dyDescent="0.2"/>
  <cols>
    <col min="1" max="1" width="32.28515625" customWidth="1"/>
    <col min="2" max="2" width="24.85546875" customWidth="1"/>
    <col min="3" max="3" width="26.7109375" customWidth="1"/>
    <col min="4" max="4" width="24" customWidth="1"/>
    <col min="7" max="7" width="9.42578125" bestFit="1" customWidth="1"/>
  </cols>
  <sheetData>
    <row r="2" spans="1:7" ht="103.5" customHeight="1" x14ac:dyDescent="0.35">
      <c r="A2" s="99" t="s">
        <v>117</v>
      </c>
      <c r="B2" s="99"/>
      <c r="C2" s="99"/>
      <c r="D2" s="99"/>
    </row>
    <row r="3" spans="1:7" ht="23.25" x14ac:dyDescent="0.35">
      <c r="A3" s="29"/>
      <c r="B3" s="29"/>
      <c r="C3" s="29"/>
      <c r="D3" s="29"/>
    </row>
    <row r="4" spans="1:7" ht="13.5" thickBot="1" x14ac:dyDescent="0.25"/>
    <row r="5" spans="1:7" ht="60" customHeight="1" x14ac:dyDescent="0.25">
      <c r="A5" s="81"/>
      <c r="B5" s="37" t="s">
        <v>60</v>
      </c>
      <c r="C5" s="37" t="s">
        <v>61</v>
      </c>
      <c r="D5" s="37" t="s">
        <v>62</v>
      </c>
    </row>
    <row r="6" spans="1:7" ht="14.25" customHeight="1" x14ac:dyDescent="0.25">
      <c r="A6" s="101" t="s">
        <v>99</v>
      </c>
      <c r="B6" s="102"/>
      <c r="C6" s="83">
        <v>66582.95</v>
      </c>
      <c r="D6" s="83"/>
    </row>
    <row r="7" spans="1:7" x14ac:dyDescent="0.2">
      <c r="A7" s="14" t="s">
        <v>96</v>
      </c>
      <c r="B7" s="5">
        <f>'[1]июль 16'!$AK$51-[1]декабрь!$AF$51</f>
        <v>588965.64</v>
      </c>
      <c r="C7" s="5">
        <f>'[1]июль 16'!$AM$51-[1]декабрь!$AH$51+2435.9</f>
        <v>542069.06999999995</v>
      </c>
      <c r="D7" s="82">
        <f>'расход по дому ТР 15'!I48</f>
        <v>21177.3298</v>
      </c>
    </row>
    <row r="8" spans="1:7" ht="25.5" x14ac:dyDescent="0.2">
      <c r="A8" s="3" t="s">
        <v>68</v>
      </c>
      <c r="B8" s="2">
        <v>0</v>
      </c>
      <c r="C8" s="2">
        <v>0</v>
      </c>
      <c r="D8" s="39">
        <f>'[1]июль 16'!$BG$51-[1]декабрь!$BB$51</f>
        <v>115986.48599999995</v>
      </c>
    </row>
    <row r="9" spans="1:7" ht="26.25" thickBot="1" x14ac:dyDescent="0.25">
      <c r="A9" s="3" t="s">
        <v>69</v>
      </c>
      <c r="B9" s="2">
        <v>0</v>
      </c>
      <c r="C9" s="2">
        <v>0</v>
      </c>
      <c r="D9" s="39">
        <f>'[1]июль 16'!$BI$51-[1]декабрь!$BD$51</f>
        <v>9998.8350000000009</v>
      </c>
    </row>
    <row r="10" spans="1:7" ht="15.75" thickBot="1" x14ac:dyDescent="0.3">
      <c r="A10" s="33" t="s">
        <v>66</v>
      </c>
      <c r="B10" s="34">
        <f>SUM(B7:B9)</f>
        <v>588965.64</v>
      </c>
      <c r="C10" s="34">
        <f>SUM(C6:C9)</f>
        <v>608652.0199999999</v>
      </c>
      <c r="D10" s="75">
        <f>SUM(D7:D9)</f>
        <v>147162.65079999994</v>
      </c>
    </row>
    <row r="12" spans="1:7" ht="15.75" hidden="1" customHeight="1" x14ac:dyDescent="0.25">
      <c r="A12" s="100" t="s">
        <v>100</v>
      </c>
      <c r="B12" s="100"/>
      <c r="C12" s="100"/>
      <c r="D12" s="84">
        <f>C10-D10</f>
        <v>461489.36919999996</v>
      </c>
    </row>
    <row r="13" spans="1:7" ht="15" x14ac:dyDescent="0.25">
      <c r="A13" s="88" t="s">
        <v>118</v>
      </c>
      <c r="B13" s="88"/>
      <c r="C13" s="88"/>
      <c r="D13" s="88">
        <v>216207.77</v>
      </c>
      <c r="G13" s="41"/>
    </row>
    <row r="14" spans="1:7" ht="15" x14ac:dyDescent="0.25">
      <c r="A14" s="88" t="s">
        <v>119</v>
      </c>
      <c r="B14" s="88"/>
      <c r="C14" s="88"/>
      <c r="D14" s="88">
        <v>245281.6</v>
      </c>
    </row>
    <row r="15" spans="1:7" ht="15.75" customHeight="1" x14ac:dyDescent="0.25">
      <c r="A15" s="87"/>
      <c r="B15" s="87"/>
      <c r="C15" s="87"/>
      <c r="D15" s="87"/>
    </row>
    <row r="16" spans="1:7" x14ac:dyDescent="0.2">
      <c r="A16" s="89" t="s">
        <v>120</v>
      </c>
      <c r="B16" s="90"/>
      <c r="C16" s="90"/>
      <c r="D16" s="91">
        <v>74691.210000000006</v>
      </c>
    </row>
    <row r="17" spans="1:4" ht="15.75" x14ac:dyDescent="0.25">
      <c r="A17" s="87"/>
      <c r="B17" s="87"/>
      <c r="C17" s="87"/>
      <c r="D17" s="87"/>
    </row>
    <row r="19" spans="1:4" ht="15.75" customHeight="1" x14ac:dyDescent="0.2">
      <c r="A19" s="79" t="s">
        <v>121</v>
      </c>
      <c r="B19" s="79"/>
      <c r="C19" s="79"/>
      <c r="D19" s="79"/>
    </row>
  </sheetData>
  <mergeCells count="3">
    <mergeCell ref="A2:D2"/>
    <mergeCell ref="A12:C12"/>
    <mergeCell ref="A6:B6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41" sqref="I41"/>
    </sheetView>
  </sheetViews>
  <sheetFormatPr defaultRowHeight="12.75" x14ac:dyDescent="0.2"/>
  <cols>
    <col min="1" max="1" width="4.5703125" customWidth="1"/>
    <col min="2" max="2" width="12" customWidth="1"/>
    <col min="4" max="4" width="27.28515625" customWidth="1"/>
    <col min="5" max="5" width="36.42578125" customWidth="1"/>
    <col min="6" max="6" width="6.7109375" hidden="1" customWidth="1"/>
    <col min="7" max="7" width="7" hidden="1" customWidth="1"/>
    <col min="8" max="8" width="23.85546875" customWidth="1"/>
    <col min="9" max="9" width="11.28515625" customWidth="1"/>
    <col min="10" max="10" width="0" hidden="1" customWidth="1"/>
    <col min="11" max="11" width="9.85546875" hidden="1" customWidth="1"/>
  </cols>
  <sheetData>
    <row r="1" spans="1:11" ht="93.75" customHeight="1" thickBot="1" x14ac:dyDescent="0.4">
      <c r="A1" s="104" t="s">
        <v>133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6.5" customHeight="1" x14ac:dyDescent="0.25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  <c r="G2" s="107" t="s">
        <v>20</v>
      </c>
      <c r="H2" s="107" t="s">
        <v>21</v>
      </c>
      <c r="I2" s="107" t="s">
        <v>22</v>
      </c>
      <c r="J2" s="110" t="s">
        <v>23</v>
      </c>
      <c r="K2" s="111"/>
    </row>
    <row r="3" spans="1:11" ht="29.25" customHeight="1" thickBot="1" x14ac:dyDescent="0.3">
      <c r="A3" s="106"/>
      <c r="B3" s="108"/>
      <c r="C3" s="109"/>
      <c r="D3" s="109"/>
      <c r="E3" s="109"/>
      <c r="F3" s="108"/>
      <c r="G3" s="108"/>
      <c r="H3" s="108"/>
      <c r="I3" s="108"/>
      <c r="J3" s="10" t="s">
        <v>24</v>
      </c>
      <c r="K3" s="11" t="s">
        <v>25</v>
      </c>
    </row>
    <row r="4" spans="1:11" x14ac:dyDescent="0.2">
      <c r="A4" s="5">
        <v>1</v>
      </c>
      <c r="B4" s="76">
        <v>2016</v>
      </c>
      <c r="C4" s="103" t="s">
        <v>101</v>
      </c>
      <c r="D4" s="103"/>
      <c r="E4" s="103"/>
      <c r="F4" s="5"/>
      <c r="G4" s="5"/>
      <c r="H4" s="26"/>
      <c r="I4" s="5">
        <v>-17381.59</v>
      </c>
      <c r="J4" s="5"/>
      <c r="K4" s="25"/>
    </row>
    <row r="5" spans="1:11" x14ac:dyDescent="0.2">
      <c r="A5" s="2">
        <v>2</v>
      </c>
      <c r="B5" s="76">
        <v>2016</v>
      </c>
      <c r="C5" s="103" t="s">
        <v>102</v>
      </c>
      <c r="D5" s="103"/>
      <c r="E5" s="103"/>
      <c r="F5" s="2"/>
      <c r="G5" s="2"/>
      <c r="H5" s="51"/>
      <c r="I5" s="52">
        <v>-357.66</v>
      </c>
      <c r="J5" s="2"/>
      <c r="K5" s="2"/>
    </row>
    <row r="6" spans="1:11" x14ac:dyDescent="0.2">
      <c r="A6" s="2">
        <v>3</v>
      </c>
      <c r="B6" s="76">
        <v>2016</v>
      </c>
      <c r="C6" s="103" t="s">
        <v>103</v>
      </c>
      <c r="D6" s="103"/>
      <c r="E6" s="103"/>
      <c r="F6" s="2"/>
      <c r="G6" s="2"/>
      <c r="H6" s="51"/>
      <c r="I6" s="52">
        <v>-835.12</v>
      </c>
      <c r="J6" s="2"/>
      <c r="K6" s="2"/>
    </row>
    <row r="7" spans="1:11" x14ac:dyDescent="0.2">
      <c r="A7" s="2">
        <v>4</v>
      </c>
      <c r="B7" s="76">
        <v>2016</v>
      </c>
      <c r="C7" s="103" t="s">
        <v>104</v>
      </c>
      <c r="D7" s="103"/>
      <c r="E7" s="103"/>
      <c r="F7" s="2"/>
      <c r="G7" s="2"/>
      <c r="H7" s="51"/>
      <c r="I7" s="52">
        <v>-10219.530000000001</v>
      </c>
      <c r="J7" s="2"/>
      <c r="K7" s="2"/>
    </row>
    <row r="8" spans="1:11" x14ac:dyDescent="0.2">
      <c r="A8" s="2">
        <v>5</v>
      </c>
      <c r="B8" s="76">
        <v>2016</v>
      </c>
      <c r="C8" s="77" t="s">
        <v>105</v>
      </c>
      <c r="D8" s="2" t="s">
        <v>106</v>
      </c>
      <c r="E8" s="74" t="s">
        <v>107</v>
      </c>
      <c r="F8" s="2"/>
      <c r="G8" s="2"/>
      <c r="H8" s="2"/>
      <c r="I8" s="2">
        <v>258.99</v>
      </c>
      <c r="J8" s="2"/>
      <c r="K8" s="2"/>
    </row>
    <row r="9" spans="1:11" ht="25.5" x14ac:dyDescent="0.2">
      <c r="A9" s="2">
        <v>6</v>
      </c>
      <c r="B9" s="76">
        <v>2016</v>
      </c>
      <c r="C9" s="77" t="s">
        <v>108</v>
      </c>
      <c r="D9" s="74" t="s">
        <v>109</v>
      </c>
      <c r="E9" s="74" t="s">
        <v>110</v>
      </c>
      <c r="F9" s="2"/>
      <c r="G9" s="2"/>
      <c r="H9" s="2"/>
      <c r="I9" s="2">
        <v>7389.73</v>
      </c>
      <c r="J9" s="2"/>
      <c r="K9" s="2"/>
    </row>
    <row r="10" spans="1:11" ht="25.5" x14ac:dyDescent="0.2">
      <c r="A10" s="2">
        <v>7</v>
      </c>
      <c r="B10" s="76">
        <v>2016</v>
      </c>
      <c r="C10" s="77" t="s">
        <v>108</v>
      </c>
      <c r="D10" s="2" t="s">
        <v>111</v>
      </c>
      <c r="E10" s="74" t="s">
        <v>112</v>
      </c>
      <c r="F10" s="2"/>
      <c r="G10" s="2"/>
      <c r="H10" s="2"/>
      <c r="I10" s="2">
        <v>777.37</v>
      </c>
      <c r="J10" s="2"/>
      <c r="K10" s="2"/>
    </row>
    <row r="11" spans="1:11" x14ac:dyDescent="0.2">
      <c r="A11" s="2">
        <v>8</v>
      </c>
      <c r="B11" s="76">
        <v>2016</v>
      </c>
      <c r="C11" s="77" t="s">
        <v>113</v>
      </c>
      <c r="D11" s="2" t="s">
        <v>114</v>
      </c>
      <c r="E11" s="74" t="s">
        <v>115</v>
      </c>
      <c r="F11" s="2"/>
      <c r="G11" s="2"/>
      <c r="H11" s="2"/>
      <c r="I11" s="24">
        <v>114.9</v>
      </c>
      <c r="J11" s="2"/>
      <c r="K11" s="2"/>
    </row>
    <row r="12" spans="1:11" hidden="1" x14ac:dyDescent="0.2">
      <c r="A12" s="2">
        <v>9</v>
      </c>
      <c r="B12" s="76">
        <v>2016</v>
      </c>
      <c r="C12" s="77" t="s">
        <v>116</v>
      </c>
      <c r="D12" s="2"/>
      <c r="E12" s="74"/>
      <c r="F12" s="2"/>
      <c r="G12" s="2"/>
      <c r="H12" s="2"/>
      <c r="I12" s="24"/>
      <c r="J12" s="2"/>
      <c r="K12" s="2"/>
    </row>
    <row r="13" spans="1:11" hidden="1" x14ac:dyDescent="0.2">
      <c r="A13" s="2">
        <v>10</v>
      </c>
      <c r="B13" s="2"/>
      <c r="C13" s="77"/>
      <c r="D13" s="2"/>
      <c r="E13" s="74"/>
      <c r="F13" s="2"/>
      <c r="G13" s="2"/>
      <c r="H13" s="2"/>
      <c r="I13" s="24"/>
      <c r="J13" s="2"/>
      <c r="K13" s="2"/>
    </row>
    <row r="14" spans="1:11" hidden="1" x14ac:dyDescent="0.2">
      <c r="A14" s="2">
        <v>11</v>
      </c>
      <c r="B14" s="2"/>
      <c r="C14" s="77"/>
      <c r="D14" s="2"/>
      <c r="E14" s="74"/>
      <c r="F14" s="2"/>
      <c r="G14" s="2"/>
      <c r="H14" s="2"/>
      <c r="I14" s="24"/>
      <c r="J14" s="2"/>
      <c r="K14" s="2"/>
    </row>
    <row r="15" spans="1:11" hidden="1" x14ac:dyDescent="0.2">
      <c r="A15" s="2">
        <v>12</v>
      </c>
      <c r="B15" s="2"/>
      <c r="C15" s="77"/>
      <c r="D15" s="2"/>
      <c r="E15" s="74"/>
      <c r="F15" s="2"/>
      <c r="G15" s="2"/>
      <c r="H15" s="2"/>
      <c r="I15" s="24"/>
      <c r="J15" s="2"/>
      <c r="K15" s="2"/>
    </row>
    <row r="16" spans="1:11" hidden="1" x14ac:dyDescent="0.2">
      <c r="A16" s="2">
        <v>14</v>
      </c>
      <c r="B16" s="2"/>
      <c r="C16" s="77"/>
      <c r="D16" s="49"/>
      <c r="E16" s="74"/>
      <c r="F16" s="2"/>
      <c r="G16" s="2"/>
      <c r="H16" s="2"/>
      <c r="I16" s="24"/>
      <c r="J16" s="2"/>
      <c r="K16" s="2"/>
    </row>
    <row r="17" spans="1:11" hidden="1" x14ac:dyDescent="0.2">
      <c r="A17" s="2">
        <v>16</v>
      </c>
      <c r="B17" s="2"/>
      <c r="C17" s="77"/>
      <c r="D17" s="2"/>
      <c r="E17" s="74"/>
      <c r="F17" s="2"/>
      <c r="G17" s="2"/>
      <c r="H17" s="2"/>
      <c r="I17" s="24"/>
      <c r="J17" s="2"/>
      <c r="K17" s="2"/>
    </row>
    <row r="18" spans="1:11" hidden="1" x14ac:dyDescent="0.2">
      <c r="A18" s="2"/>
      <c r="B18" s="47"/>
      <c r="C18" s="77"/>
      <c r="D18" s="2"/>
      <c r="E18" s="74"/>
      <c r="F18" s="2"/>
      <c r="G18" s="2"/>
      <c r="H18" s="2"/>
      <c r="I18" s="24"/>
      <c r="J18" s="2"/>
      <c r="K18" s="2"/>
    </row>
    <row r="19" spans="1:11" hidden="1" x14ac:dyDescent="0.2">
      <c r="A19" s="2"/>
      <c r="B19" s="47"/>
      <c r="C19" s="77"/>
      <c r="D19" s="2"/>
      <c r="E19" s="74"/>
      <c r="F19" s="2"/>
      <c r="G19" s="2"/>
      <c r="H19" s="2"/>
      <c r="I19" s="24"/>
      <c r="J19" s="2"/>
      <c r="K19" s="2"/>
    </row>
    <row r="20" spans="1:11" hidden="1" x14ac:dyDescent="0.2">
      <c r="A20" s="2"/>
      <c r="B20" s="47"/>
      <c r="C20" s="77"/>
      <c r="D20" s="2"/>
      <c r="E20" s="74"/>
      <c r="F20" s="2"/>
      <c r="G20" s="2"/>
      <c r="H20" s="2"/>
      <c r="I20" s="24"/>
      <c r="J20" s="2"/>
      <c r="K20" s="2"/>
    </row>
    <row r="21" spans="1:11" hidden="1" x14ac:dyDescent="0.2">
      <c r="A21" s="2"/>
      <c r="B21" s="47"/>
      <c r="C21" s="77"/>
      <c r="D21" s="2"/>
      <c r="E21" s="74"/>
      <c r="F21" s="2"/>
      <c r="G21" s="2"/>
      <c r="H21" s="2"/>
      <c r="I21" s="24"/>
      <c r="J21" s="2"/>
      <c r="K21" s="2"/>
    </row>
    <row r="22" spans="1:11" hidden="1" x14ac:dyDescent="0.2">
      <c r="A22" s="2"/>
      <c r="B22" s="47"/>
      <c r="C22" s="77"/>
      <c r="D22" s="2"/>
      <c r="E22" s="74"/>
      <c r="F22" s="2"/>
      <c r="G22" s="2"/>
      <c r="H22" s="2"/>
      <c r="I22" s="24"/>
      <c r="J22" s="8"/>
      <c r="K22" s="8"/>
    </row>
    <row r="23" spans="1:11" hidden="1" x14ac:dyDescent="0.2">
      <c r="A23" s="2">
        <v>17</v>
      </c>
      <c r="B23" s="2"/>
      <c r="C23" s="77"/>
      <c r="D23" s="2"/>
      <c r="E23" s="74"/>
      <c r="F23" s="2"/>
      <c r="G23" s="2"/>
      <c r="H23" s="2"/>
      <c r="I23" s="24"/>
      <c r="J23" s="8"/>
      <c r="K23" s="8"/>
    </row>
    <row r="24" spans="1:11" hidden="1" x14ac:dyDescent="0.2">
      <c r="A24" s="2">
        <v>18</v>
      </c>
      <c r="B24" s="2"/>
      <c r="C24" s="77"/>
      <c r="D24" s="2"/>
      <c r="E24" s="74"/>
      <c r="F24" s="2"/>
      <c r="G24" s="2"/>
      <c r="H24" s="2"/>
      <c r="I24" s="24"/>
      <c r="J24" s="8"/>
      <c r="K24" s="8"/>
    </row>
    <row r="25" spans="1:11" hidden="1" x14ac:dyDescent="0.2">
      <c r="A25" s="2">
        <v>20</v>
      </c>
      <c r="B25" s="2"/>
      <c r="C25" s="77"/>
      <c r="D25" s="2"/>
      <c r="E25" s="2"/>
      <c r="F25" s="2"/>
      <c r="G25" s="2"/>
      <c r="H25" s="2"/>
      <c r="I25" s="24"/>
      <c r="J25" s="8"/>
      <c r="K25" s="8"/>
    </row>
    <row r="26" spans="1:11" hidden="1" x14ac:dyDescent="0.2">
      <c r="A26" s="2">
        <v>21</v>
      </c>
      <c r="B26" s="2"/>
      <c r="C26" s="77"/>
      <c r="D26" s="2"/>
      <c r="E26" s="74"/>
      <c r="F26" s="2"/>
      <c r="G26" s="2"/>
      <c r="H26" s="2"/>
      <c r="I26" s="24"/>
      <c r="J26" s="8"/>
      <c r="K26" s="8"/>
    </row>
    <row r="27" spans="1:11" hidden="1" x14ac:dyDescent="0.2">
      <c r="A27" s="2">
        <v>22</v>
      </c>
      <c r="B27" s="2"/>
      <c r="C27" s="77"/>
      <c r="D27" s="2"/>
      <c r="E27" s="74"/>
      <c r="F27" s="2"/>
      <c r="G27" s="2"/>
      <c r="H27" s="2"/>
      <c r="I27" s="24"/>
      <c r="J27" s="8"/>
      <c r="K27" s="8"/>
    </row>
    <row r="28" spans="1:11" hidden="1" x14ac:dyDescent="0.2">
      <c r="A28" s="2">
        <v>23</v>
      </c>
      <c r="B28" s="2"/>
      <c r="C28" s="77"/>
      <c r="D28" s="2"/>
      <c r="E28" s="74"/>
      <c r="F28" s="2"/>
      <c r="G28" s="2"/>
      <c r="H28" s="2"/>
      <c r="I28" s="24"/>
      <c r="J28" s="8"/>
      <c r="K28" s="8"/>
    </row>
    <row r="29" spans="1:11" hidden="1" x14ac:dyDescent="0.2">
      <c r="A29" s="2">
        <v>25</v>
      </c>
      <c r="B29" s="2"/>
      <c r="C29" s="77"/>
      <c r="D29" s="2"/>
      <c r="E29" s="74"/>
      <c r="F29" s="2"/>
      <c r="G29" s="2"/>
      <c r="H29" s="2"/>
      <c r="I29" s="24"/>
      <c r="J29" s="8"/>
      <c r="K29" s="8"/>
    </row>
    <row r="30" spans="1:11" hidden="1" x14ac:dyDescent="0.2">
      <c r="A30" s="2">
        <v>26</v>
      </c>
      <c r="B30" s="2"/>
      <c r="C30" s="77"/>
      <c r="D30" s="2"/>
      <c r="E30" s="74"/>
      <c r="F30" s="2"/>
      <c r="G30" s="2"/>
      <c r="H30" s="2"/>
      <c r="I30" s="24"/>
      <c r="J30" s="8"/>
      <c r="K30" s="8"/>
    </row>
    <row r="31" spans="1:11" hidden="1" x14ac:dyDescent="0.2">
      <c r="A31" s="2"/>
      <c r="B31" s="2"/>
      <c r="C31" s="77"/>
      <c r="D31" s="2"/>
      <c r="E31" s="74"/>
      <c r="F31" s="2"/>
      <c r="G31" s="2"/>
      <c r="H31" s="2"/>
      <c r="I31" s="24"/>
      <c r="J31" s="8"/>
      <c r="K31" s="8"/>
    </row>
    <row r="32" spans="1:11" hidden="1" x14ac:dyDescent="0.2">
      <c r="A32" s="2"/>
      <c r="B32" s="2"/>
      <c r="C32" s="77"/>
      <c r="D32" s="2"/>
      <c r="E32" s="74"/>
      <c r="F32" s="2"/>
      <c r="G32" s="2"/>
      <c r="H32" s="2"/>
      <c r="I32" s="24"/>
      <c r="J32" s="8"/>
      <c r="K32" s="8"/>
    </row>
    <row r="33" spans="1:11" hidden="1" x14ac:dyDescent="0.2">
      <c r="A33" s="2"/>
      <c r="B33" s="85"/>
      <c r="C33" s="77"/>
      <c r="D33" s="2"/>
      <c r="E33" s="74"/>
      <c r="F33" s="2"/>
      <c r="G33" s="2"/>
      <c r="H33" s="2"/>
      <c r="I33" s="24"/>
      <c r="J33" s="8"/>
      <c r="K33" s="8"/>
    </row>
    <row r="34" spans="1:11" x14ac:dyDescent="0.2">
      <c r="A34" s="2">
        <v>9</v>
      </c>
      <c r="B34" s="76">
        <v>2016</v>
      </c>
      <c r="C34" s="77" t="s">
        <v>122</v>
      </c>
      <c r="D34" s="2"/>
      <c r="E34" s="74" t="s">
        <v>123</v>
      </c>
      <c r="F34" s="2"/>
      <c r="G34" s="2"/>
      <c r="H34" s="2"/>
      <c r="I34" s="24">
        <v>4788</v>
      </c>
      <c r="J34" s="8"/>
      <c r="K34" s="8"/>
    </row>
    <row r="35" spans="1:11" ht="25.5" x14ac:dyDescent="0.2">
      <c r="A35" s="2">
        <v>10</v>
      </c>
      <c r="B35" s="76">
        <v>2016</v>
      </c>
      <c r="C35" s="77" t="s">
        <v>122</v>
      </c>
      <c r="D35" s="2"/>
      <c r="E35" s="74" t="s">
        <v>124</v>
      </c>
      <c r="F35" s="2"/>
      <c r="G35" s="2"/>
      <c r="H35" s="2"/>
      <c r="I35" s="24">
        <v>398</v>
      </c>
      <c r="J35" s="8"/>
      <c r="K35" s="8"/>
    </row>
    <row r="36" spans="1:11" x14ac:dyDescent="0.2">
      <c r="A36" s="2">
        <v>11</v>
      </c>
      <c r="B36" s="76">
        <v>2016</v>
      </c>
      <c r="C36" s="77" t="s">
        <v>122</v>
      </c>
      <c r="D36" s="2" t="s">
        <v>87</v>
      </c>
      <c r="E36" s="74" t="s">
        <v>125</v>
      </c>
      <c r="F36" s="2"/>
      <c r="G36" s="2"/>
      <c r="H36" s="2"/>
      <c r="I36" s="24">
        <v>5113</v>
      </c>
      <c r="J36" s="8"/>
      <c r="K36" s="8"/>
    </row>
    <row r="37" spans="1:11" x14ac:dyDescent="0.2">
      <c r="A37" s="2">
        <v>12</v>
      </c>
      <c r="B37" s="76">
        <v>2016</v>
      </c>
      <c r="C37" s="77" t="s">
        <v>122</v>
      </c>
      <c r="D37" s="2" t="s">
        <v>87</v>
      </c>
      <c r="E37" s="74" t="s">
        <v>125</v>
      </c>
      <c r="F37" s="2"/>
      <c r="G37" s="2"/>
      <c r="H37" s="2"/>
      <c r="I37" s="24">
        <v>4375</v>
      </c>
      <c r="J37" s="8"/>
      <c r="K37" s="8"/>
    </row>
    <row r="38" spans="1:11" x14ac:dyDescent="0.2">
      <c r="A38" s="2">
        <v>13</v>
      </c>
      <c r="B38" s="76">
        <v>2016</v>
      </c>
      <c r="C38" s="77" t="s">
        <v>85</v>
      </c>
      <c r="D38" s="2"/>
      <c r="E38" s="74" t="s">
        <v>126</v>
      </c>
      <c r="F38" s="2"/>
      <c r="G38" s="2"/>
      <c r="H38" s="2"/>
      <c r="I38" s="24">
        <v>242</v>
      </c>
      <c r="J38" s="8"/>
      <c r="K38" s="8"/>
    </row>
    <row r="39" spans="1:11" x14ac:dyDescent="0.2">
      <c r="A39" s="2">
        <v>14</v>
      </c>
      <c r="B39" s="76">
        <v>2016</v>
      </c>
      <c r="C39" s="77" t="s">
        <v>85</v>
      </c>
      <c r="D39" s="2"/>
      <c r="E39" s="74" t="s">
        <v>127</v>
      </c>
      <c r="F39" s="2"/>
      <c r="G39" s="2"/>
      <c r="H39" s="2"/>
      <c r="I39" s="24">
        <v>5641</v>
      </c>
      <c r="J39" s="8"/>
      <c r="K39" s="8"/>
    </row>
    <row r="40" spans="1:11" x14ac:dyDescent="0.2">
      <c r="A40" s="2">
        <v>15</v>
      </c>
      <c r="B40" s="76">
        <v>2016</v>
      </c>
      <c r="C40" s="77" t="s">
        <v>85</v>
      </c>
      <c r="D40" s="2"/>
      <c r="E40" s="74" t="s">
        <v>128</v>
      </c>
      <c r="F40" s="2"/>
      <c r="G40" s="2"/>
      <c r="H40" s="2"/>
      <c r="I40" s="24">
        <v>2955</v>
      </c>
      <c r="J40" s="8"/>
      <c r="K40" s="8"/>
    </row>
    <row r="41" spans="1:11" x14ac:dyDescent="0.2">
      <c r="A41" s="2">
        <v>16</v>
      </c>
      <c r="B41" s="76">
        <v>2016</v>
      </c>
      <c r="C41" s="77" t="s">
        <v>129</v>
      </c>
      <c r="D41" s="2" t="s">
        <v>87</v>
      </c>
      <c r="E41" s="74" t="s">
        <v>125</v>
      </c>
      <c r="F41" s="2"/>
      <c r="G41" s="2"/>
      <c r="H41" s="2"/>
      <c r="I41" s="24">
        <v>4375</v>
      </c>
      <c r="J41" s="8"/>
      <c r="K41" s="8"/>
    </row>
    <row r="42" spans="1:11" x14ac:dyDescent="0.2">
      <c r="A42" s="2">
        <v>17</v>
      </c>
      <c r="B42" s="76">
        <v>2016</v>
      </c>
      <c r="C42" s="77" t="s">
        <v>129</v>
      </c>
      <c r="D42" s="2" t="s">
        <v>130</v>
      </c>
      <c r="E42" s="74" t="s">
        <v>131</v>
      </c>
      <c r="F42" s="2"/>
      <c r="G42" s="2"/>
      <c r="H42" s="2"/>
      <c r="I42" s="24">
        <v>2057</v>
      </c>
      <c r="J42" s="8"/>
      <c r="K42" s="8"/>
    </row>
    <row r="43" spans="1:11" hidden="1" x14ac:dyDescent="0.2">
      <c r="A43" s="2"/>
      <c r="B43" s="85"/>
      <c r="C43" s="77"/>
      <c r="D43" s="2"/>
      <c r="E43" s="74"/>
      <c r="F43" s="2"/>
      <c r="G43" s="2"/>
      <c r="H43" s="2"/>
      <c r="I43" s="2"/>
      <c r="J43" s="8"/>
      <c r="K43" s="8"/>
    </row>
    <row r="44" spans="1:11" hidden="1" x14ac:dyDescent="0.2">
      <c r="A44" s="2"/>
      <c r="B44" s="85"/>
      <c r="C44" s="77"/>
      <c r="D44" s="2"/>
      <c r="E44" s="74"/>
      <c r="F44" s="2"/>
      <c r="G44" s="2"/>
      <c r="H44" s="2"/>
      <c r="I44" s="2"/>
      <c r="J44" s="8"/>
      <c r="K44" s="8"/>
    </row>
    <row r="45" spans="1:11" hidden="1" x14ac:dyDescent="0.2">
      <c r="A45" s="2"/>
      <c r="B45" s="85"/>
      <c r="C45" s="77"/>
      <c r="D45" s="2"/>
      <c r="E45" s="74"/>
      <c r="F45" s="2"/>
      <c r="G45" s="2"/>
      <c r="H45" s="2"/>
      <c r="I45" s="2"/>
      <c r="J45" s="8"/>
      <c r="K45" s="8"/>
    </row>
    <row r="46" spans="1:11" hidden="1" x14ac:dyDescent="0.2">
      <c r="A46" s="2"/>
      <c r="B46" s="85"/>
      <c r="C46" s="77"/>
      <c r="D46" s="2"/>
      <c r="E46" s="74"/>
      <c r="F46" s="2"/>
      <c r="G46" s="2"/>
      <c r="H46" s="2"/>
      <c r="I46" s="2"/>
      <c r="J46" s="8"/>
      <c r="K46" s="8"/>
    </row>
    <row r="47" spans="1:11" ht="13.5" thickBot="1" x14ac:dyDescent="0.25">
      <c r="A47" s="112" t="s">
        <v>26</v>
      </c>
      <c r="B47" s="113"/>
      <c r="C47" s="113"/>
      <c r="D47" s="113"/>
      <c r="E47" s="113"/>
      <c r="F47" s="113"/>
      <c r="G47" s="113"/>
      <c r="H47" s="114"/>
      <c r="I47" s="27">
        <f>'[1]июль 16'!$AO$51+'[1]июль 16'!$AQ$51-[1]декабрь!$AL$51-[1]декабрь!$AJ$51</f>
        <v>11486.239799999999</v>
      </c>
      <c r="J47" s="8"/>
      <c r="K47" s="8"/>
    </row>
    <row r="48" spans="1:11" ht="15.75" thickBot="1" x14ac:dyDescent="0.3">
      <c r="A48" s="115" t="s">
        <v>27</v>
      </c>
      <c r="B48" s="116"/>
      <c r="C48" s="116"/>
      <c r="D48" s="116"/>
      <c r="E48" s="116"/>
      <c r="F48" s="116"/>
      <c r="G48" s="116"/>
      <c r="H48" s="117"/>
      <c r="I48" s="28">
        <f>SUM(I4:I47)</f>
        <v>21177.3298</v>
      </c>
      <c r="J48" s="118"/>
      <c r="K48" s="119"/>
    </row>
    <row r="51" spans="1:5" x14ac:dyDescent="0.2">
      <c r="A51" s="79" t="s">
        <v>132</v>
      </c>
      <c r="B51" s="79"/>
      <c r="C51" s="79"/>
      <c r="D51" s="79"/>
      <c r="E51" s="79"/>
    </row>
  </sheetData>
  <mergeCells count="18">
    <mergeCell ref="C6:E6"/>
    <mergeCell ref="C7:E7"/>
    <mergeCell ref="A47:H47"/>
    <mergeCell ref="A48:H48"/>
    <mergeCell ref="J48:K48"/>
    <mergeCell ref="C4:E4"/>
    <mergeCell ref="C5:E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"/>
  <sheetViews>
    <sheetView workbookViewId="0">
      <selection activeCell="C7" sqref="C7"/>
    </sheetView>
  </sheetViews>
  <sheetFormatPr defaultRowHeight="12.75" x14ac:dyDescent="0.2"/>
  <cols>
    <col min="1" max="1" width="27.28515625" customWidth="1"/>
    <col min="2" max="2" width="21" customWidth="1"/>
    <col min="3" max="3" width="26.85546875" customWidth="1"/>
    <col min="4" max="4" width="24" customWidth="1"/>
  </cols>
  <sheetData>
    <row r="2" spans="1:4" ht="103.5" customHeight="1" x14ac:dyDescent="0.35">
      <c r="A2" s="99" t="s">
        <v>134</v>
      </c>
      <c r="B2" s="99"/>
      <c r="C2" s="99"/>
      <c r="D2" s="99"/>
    </row>
    <row r="3" spans="1:4" ht="23.25" x14ac:dyDescent="0.35">
      <c r="A3" s="86"/>
      <c r="B3" s="86"/>
      <c r="C3" s="86"/>
      <c r="D3" s="86"/>
    </row>
    <row r="4" spans="1:4" ht="13.5" thickBot="1" x14ac:dyDescent="0.25"/>
    <row r="5" spans="1:4" ht="60" customHeight="1" x14ac:dyDescent="0.25">
      <c r="A5" s="81"/>
      <c r="B5" s="37" t="s">
        <v>60</v>
      </c>
      <c r="C5" s="37" t="s">
        <v>61</v>
      </c>
      <c r="D5" s="37" t="s">
        <v>62</v>
      </c>
    </row>
    <row r="6" spans="1:4" ht="14.25" customHeight="1" x14ac:dyDescent="0.25">
      <c r="A6" s="101" t="s">
        <v>135</v>
      </c>
      <c r="B6" s="102"/>
      <c r="C6" s="83">
        <v>216207.77</v>
      </c>
      <c r="D6" s="83"/>
    </row>
    <row r="7" spans="1:4" ht="13.5" thickBot="1" x14ac:dyDescent="0.25">
      <c r="A7" s="14" t="s">
        <v>136</v>
      </c>
      <c r="B7" s="5">
        <f>'[1]декабрь ТР 16'!$Y$50</f>
        <v>251023.96</v>
      </c>
      <c r="C7" s="5">
        <f>'[1]декабрь ТР 16'!$AA$50</f>
        <v>213285.83999999997</v>
      </c>
      <c r="D7" s="82">
        <f>'расход по дому ТР 15 (2)'!H43</f>
        <v>294163.90639999998</v>
      </c>
    </row>
    <row r="8" spans="1:4" ht="15.75" thickBot="1" x14ac:dyDescent="0.3">
      <c r="A8" s="33" t="s">
        <v>66</v>
      </c>
      <c r="B8" s="34">
        <f>SUM(B7:B7)</f>
        <v>251023.96</v>
      </c>
      <c r="C8" s="34">
        <f>SUM(C6:C7)</f>
        <v>429493.61</v>
      </c>
      <c r="D8" s="75">
        <f>SUM(D7:D7)</f>
        <v>294163.90639999998</v>
      </c>
    </row>
    <row r="10" spans="1:4" ht="15.75" hidden="1" customHeight="1" x14ac:dyDescent="0.25">
      <c r="A10" s="100" t="s">
        <v>100</v>
      </c>
      <c r="B10" s="100"/>
      <c r="C10" s="100"/>
      <c r="D10" s="84">
        <f>C8-D8</f>
        <v>135329.70360000001</v>
      </c>
    </row>
    <row r="11" spans="1:4" ht="15" x14ac:dyDescent="0.25">
      <c r="A11" s="88" t="s">
        <v>138</v>
      </c>
      <c r="B11" s="88"/>
      <c r="C11" s="88"/>
      <c r="D11" s="92">
        <f>C8-D8</f>
        <v>135329.70360000001</v>
      </c>
    </row>
    <row r="12" spans="1:4" ht="15.75" customHeight="1" x14ac:dyDescent="0.25">
      <c r="A12" s="87"/>
      <c r="B12" s="87"/>
      <c r="C12" s="87"/>
      <c r="D12" s="87"/>
    </row>
    <row r="13" spans="1:4" x14ac:dyDescent="0.2">
      <c r="A13" s="89" t="s">
        <v>137</v>
      </c>
      <c r="B13" s="90"/>
      <c r="C13" s="90"/>
      <c r="D13" s="91">
        <v>80778.070000000007</v>
      </c>
    </row>
    <row r="14" spans="1:4" ht="15.75" x14ac:dyDescent="0.25">
      <c r="A14" s="87"/>
      <c r="B14" s="87"/>
      <c r="C14" s="87"/>
      <c r="D14" s="87"/>
    </row>
    <row r="16" spans="1:4" ht="15.75" customHeight="1" x14ac:dyDescent="0.2">
      <c r="A16" s="79" t="s">
        <v>121</v>
      </c>
      <c r="B16" s="79"/>
      <c r="C16" s="79"/>
      <c r="D16" s="79"/>
    </row>
  </sheetData>
  <mergeCells count="3">
    <mergeCell ref="A2:D2"/>
    <mergeCell ref="A6:B6"/>
    <mergeCell ref="A10:C10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42" sqref="A42:G42"/>
    </sheetView>
  </sheetViews>
  <sheetFormatPr defaultRowHeight="12.75" x14ac:dyDescent="0.2"/>
  <cols>
    <col min="1" max="1" width="4.5703125" customWidth="1"/>
    <col min="2" max="2" width="12" customWidth="1"/>
    <col min="4" max="4" width="27.28515625" customWidth="1"/>
    <col min="5" max="5" width="36.42578125" customWidth="1"/>
    <col min="6" max="6" width="6.7109375" hidden="1" customWidth="1"/>
    <col min="7" max="7" width="7" hidden="1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4" t="s">
        <v>139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6.5" customHeight="1" x14ac:dyDescent="0.25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  <c r="G2" s="107" t="s">
        <v>20</v>
      </c>
      <c r="H2" s="107" t="s">
        <v>22</v>
      </c>
      <c r="I2" s="110" t="s">
        <v>23</v>
      </c>
      <c r="J2" s="111"/>
    </row>
    <row r="3" spans="1:10" ht="29.25" customHeight="1" thickBot="1" x14ac:dyDescent="0.3">
      <c r="A3" s="106"/>
      <c r="B3" s="108"/>
      <c r="C3" s="109"/>
      <c r="D3" s="109"/>
      <c r="E3" s="109"/>
      <c r="F3" s="108"/>
      <c r="G3" s="108"/>
      <c r="H3" s="108"/>
      <c r="I3" s="10" t="s">
        <v>24</v>
      </c>
      <c r="J3" s="11" t="s">
        <v>25</v>
      </c>
    </row>
    <row r="4" spans="1:10" x14ac:dyDescent="0.2">
      <c r="A4" s="2">
        <v>1</v>
      </c>
      <c r="B4" s="76">
        <v>2016</v>
      </c>
      <c r="C4" s="77" t="s">
        <v>140</v>
      </c>
      <c r="D4" s="2" t="s">
        <v>141</v>
      </c>
      <c r="E4" s="74" t="s">
        <v>142</v>
      </c>
      <c r="F4" s="2"/>
      <c r="G4" s="2"/>
      <c r="H4" s="24">
        <v>260374</v>
      </c>
      <c r="I4" s="2"/>
      <c r="J4" s="2"/>
    </row>
    <row r="5" spans="1:10" x14ac:dyDescent="0.2">
      <c r="A5" s="2">
        <v>2</v>
      </c>
      <c r="B5" s="76">
        <v>2016</v>
      </c>
      <c r="C5" s="77" t="s">
        <v>143</v>
      </c>
      <c r="D5" s="74" t="s">
        <v>144</v>
      </c>
      <c r="E5" s="74" t="s">
        <v>145</v>
      </c>
      <c r="F5" s="2"/>
      <c r="G5" s="2"/>
      <c r="H5" s="24">
        <v>7420</v>
      </c>
      <c r="I5" s="2"/>
      <c r="J5" s="2"/>
    </row>
    <row r="6" spans="1:10" x14ac:dyDescent="0.2">
      <c r="A6" s="2">
        <v>3</v>
      </c>
      <c r="B6" s="76">
        <v>2016</v>
      </c>
      <c r="C6" s="77" t="s">
        <v>143</v>
      </c>
      <c r="D6" s="2" t="s">
        <v>114</v>
      </c>
      <c r="E6" s="74" t="s">
        <v>146</v>
      </c>
      <c r="F6" s="2"/>
      <c r="G6" s="2"/>
      <c r="H6" s="24">
        <v>1060</v>
      </c>
      <c r="I6" s="2"/>
      <c r="J6" s="2"/>
    </row>
    <row r="7" spans="1:10" x14ac:dyDescent="0.2">
      <c r="A7" s="2">
        <v>4</v>
      </c>
      <c r="B7" s="76">
        <v>2016</v>
      </c>
      <c r="C7" s="77" t="s">
        <v>147</v>
      </c>
      <c r="D7" s="2" t="s">
        <v>148</v>
      </c>
      <c r="E7" s="74" t="s">
        <v>149</v>
      </c>
      <c r="F7" s="2"/>
      <c r="G7" s="2"/>
      <c r="H7" s="24">
        <v>4140</v>
      </c>
      <c r="I7" s="2"/>
      <c r="J7" s="2"/>
    </row>
    <row r="8" spans="1:10" hidden="1" x14ac:dyDescent="0.2">
      <c r="A8" s="2"/>
      <c r="B8" s="76">
        <v>2016</v>
      </c>
      <c r="C8" s="77"/>
      <c r="D8" s="2"/>
      <c r="E8" s="74"/>
      <c r="F8" s="2"/>
      <c r="G8" s="2"/>
      <c r="H8" s="24"/>
      <c r="I8" s="2"/>
      <c r="J8" s="2"/>
    </row>
    <row r="9" spans="1:10" hidden="1" x14ac:dyDescent="0.2">
      <c r="A9" s="2"/>
      <c r="B9" s="76">
        <v>2016</v>
      </c>
      <c r="C9" s="77"/>
      <c r="D9" s="2"/>
      <c r="E9" s="74"/>
      <c r="F9" s="2"/>
      <c r="G9" s="2"/>
      <c r="H9" s="24"/>
      <c r="I9" s="2"/>
      <c r="J9" s="2"/>
    </row>
    <row r="10" spans="1:10" hidden="1" x14ac:dyDescent="0.2">
      <c r="A10" s="2"/>
      <c r="B10" s="76">
        <v>2016</v>
      </c>
      <c r="C10" s="77"/>
      <c r="D10" s="2"/>
      <c r="E10" s="74"/>
      <c r="F10" s="2"/>
      <c r="G10" s="2"/>
      <c r="H10" s="24"/>
      <c r="I10" s="2"/>
      <c r="J10" s="2"/>
    </row>
    <row r="11" spans="1:10" hidden="1" x14ac:dyDescent="0.2">
      <c r="A11" s="2"/>
      <c r="B11" s="76">
        <v>2016</v>
      </c>
      <c r="C11" s="77"/>
      <c r="D11" s="2"/>
      <c r="E11" s="74"/>
      <c r="F11" s="2"/>
      <c r="G11" s="2"/>
      <c r="H11" s="24"/>
      <c r="I11" s="2"/>
      <c r="J11" s="2"/>
    </row>
    <row r="12" spans="1:10" hidden="1" x14ac:dyDescent="0.2">
      <c r="A12" s="2"/>
      <c r="B12" s="76">
        <v>2016</v>
      </c>
      <c r="C12" s="77"/>
      <c r="D12" s="49"/>
      <c r="E12" s="74"/>
      <c r="F12" s="2"/>
      <c r="G12" s="2"/>
      <c r="H12" s="24"/>
      <c r="I12" s="2"/>
      <c r="J12" s="2"/>
    </row>
    <row r="13" spans="1:10" hidden="1" x14ac:dyDescent="0.2">
      <c r="A13" s="2"/>
      <c r="B13" s="76">
        <v>2016</v>
      </c>
      <c r="C13" s="77"/>
      <c r="D13" s="2"/>
      <c r="E13" s="74"/>
      <c r="F13" s="2"/>
      <c r="G13" s="2"/>
      <c r="H13" s="24"/>
      <c r="I13" s="2"/>
      <c r="J13" s="2"/>
    </row>
    <row r="14" spans="1:10" hidden="1" x14ac:dyDescent="0.2">
      <c r="A14" s="2"/>
      <c r="B14" s="76">
        <v>2016</v>
      </c>
      <c r="C14" s="77"/>
      <c r="D14" s="2"/>
      <c r="E14" s="74"/>
      <c r="F14" s="2"/>
      <c r="G14" s="2"/>
      <c r="H14" s="24"/>
      <c r="I14" s="2"/>
      <c r="J14" s="2"/>
    </row>
    <row r="15" spans="1:10" hidden="1" x14ac:dyDescent="0.2">
      <c r="A15" s="2"/>
      <c r="B15" s="76">
        <v>2016</v>
      </c>
      <c r="C15" s="77"/>
      <c r="D15" s="2"/>
      <c r="E15" s="74"/>
      <c r="F15" s="2"/>
      <c r="G15" s="2"/>
      <c r="H15" s="24"/>
      <c r="I15" s="2"/>
      <c r="J15" s="2"/>
    </row>
    <row r="16" spans="1:10" hidden="1" x14ac:dyDescent="0.2">
      <c r="A16" s="2"/>
      <c r="B16" s="76">
        <v>2016</v>
      </c>
      <c r="C16" s="77"/>
      <c r="D16" s="2"/>
      <c r="E16" s="74"/>
      <c r="F16" s="2"/>
      <c r="G16" s="2"/>
      <c r="H16" s="24"/>
      <c r="I16" s="2"/>
      <c r="J16" s="2"/>
    </row>
    <row r="17" spans="1:10" hidden="1" x14ac:dyDescent="0.2">
      <c r="A17" s="2"/>
      <c r="B17" s="76">
        <v>2016</v>
      </c>
      <c r="C17" s="77"/>
      <c r="D17" s="2"/>
      <c r="E17" s="74"/>
      <c r="F17" s="2"/>
      <c r="G17" s="2"/>
      <c r="H17" s="24"/>
      <c r="I17" s="2"/>
      <c r="J17" s="2"/>
    </row>
    <row r="18" spans="1:10" hidden="1" x14ac:dyDescent="0.2">
      <c r="A18" s="2"/>
      <c r="B18" s="76">
        <v>2016</v>
      </c>
      <c r="C18" s="77"/>
      <c r="D18" s="2"/>
      <c r="E18" s="74"/>
      <c r="F18" s="2"/>
      <c r="G18" s="2"/>
      <c r="H18" s="24"/>
      <c r="I18" s="8"/>
      <c r="J18" s="8"/>
    </row>
    <row r="19" spans="1:10" hidden="1" x14ac:dyDescent="0.2">
      <c r="A19" s="2"/>
      <c r="B19" s="76">
        <v>2016</v>
      </c>
      <c r="C19" s="77"/>
      <c r="D19" s="2"/>
      <c r="E19" s="74"/>
      <c r="F19" s="2"/>
      <c r="G19" s="2"/>
      <c r="H19" s="24"/>
      <c r="I19" s="8"/>
      <c r="J19" s="8"/>
    </row>
    <row r="20" spans="1:10" hidden="1" x14ac:dyDescent="0.2">
      <c r="A20" s="2"/>
      <c r="B20" s="76">
        <v>2016</v>
      </c>
      <c r="C20" s="77"/>
      <c r="D20" s="2"/>
      <c r="E20" s="74"/>
      <c r="F20" s="2"/>
      <c r="G20" s="2"/>
      <c r="H20" s="24"/>
      <c r="I20" s="8"/>
      <c r="J20" s="8"/>
    </row>
    <row r="21" spans="1:10" hidden="1" x14ac:dyDescent="0.2">
      <c r="A21" s="2"/>
      <c r="B21" s="76">
        <v>2016</v>
      </c>
      <c r="C21" s="77"/>
      <c r="D21" s="2"/>
      <c r="E21" s="2"/>
      <c r="F21" s="2"/>
      <c r="G21" s="2"/>
      <c r="H21" s="24"/>
      <c r="I21" s="8"/>
      <c r="J21" s="8"/>
    </row>
    <row r="22" spans="1:10" hidden="1" x14ac:dyDescent="0.2">
      <c r="A22" s="2"/>
      <c r="B22" s="76">
        <v>2016</v>
      </c>
      <c r="C22" s="77"/>
      <c r="D22" s="2"/>
      <c r="E22" s="74"/>
      <c r="F22" s="2"/>
      <c r="G22" s="2"/>
      <c r="H22" s="24"/>
      <c r="I22" s="8"/>
      <c r="J22" s="8"/>
    </row>
    <row r="23" spans="1:10" hidden="1" x14ac:dyDescent="0.2">
      <c r="A23" s="2"/>
      <c r="B23" s="76">
        <v>2016</v>
      </c>
      <c r="C23" s="77"/>
      <c r="D23" s="2"/>
      <c r="E23" s="74"/>
      <c r="F23" s="2"/>
      <c r="G23" s="2"/>
      <c r="H23" s="24"/>
      <c r="I23" s="8"/>
      <c r="J23" s="8"/>
    </row>
    <row r="24" spans="1:10" hidden="1" x14ac:dyDescent="0.2">
      <c r="A24" s="2"/>
      <c r="B24" s="76">
        <v>2016</v>
      </c>
      <c r="C24" s="77"/>
      <c r="D24" s="2"/>
      <c r="E24" s="74"/>
      <c r="F24" s="2"/>
      <c r="G24" s="2"/>
      <c r="H24" s="24"/>
      <c r="I24" s="8"/>
      <c r="J24" s="8"/>
    </row>
    <row r="25" spans="1:10" hidden="1" x14ac:dyDescent="0.2">
      <c r="A25" s="2"/>
      <c r="B25" s="76">
        <v>2016</v>
      </c>
      <c r="C25" s="77"/>
      <c r="D25" s="2"/>
      <c r="E25" s="74"/>
      <c r="F25" s="2"/>
      <c r="G25" s="2"/>
      <c r="H25" s="24"/>
      <c r="I25" s="8"/>
      <c r="J25" s="8"/>
    </row>
    <row r="26" spans="1:10" hidden="1" x14ac:dyDescent="0.2">
      <c r="A26" s="2"/>
      <c r="B26" s="76">
        <v>2016</v>
      </c>
      <c r="C26" s="77"/>
      <c r="D26" s="2"/>
      <c r="E26" s="74"/>
      <c r="F26" s="2"/>
      <c r="G26" s="2"/>
      <c r="H26" s="24"/>
      <c r="I26" s="8"/>
      <c r="J26" s="8"/>
    </row>
    <row r="27" spans="1:10" hidden="1" x14ac:dyDescent="0.2">
      <c r="A27" s="2"/>
      <c r="B27" s="76">
        <v>2016</v>
      </c>
      <c r="C27" s="77"/>
      <c r="D27" s="2"/>
      <c r="E27" s="74"/>
      <c r="F27" s="2"/>
      <c r="G27" s="2"/>
      <c r="H27" s="24"/>
      <c r="I27" s="8"/>
      <c r="J27" s="8"/>
    </row>
    <row r="28" spans="1:10" hidden="1" x14ac:dyDescent="0.2">
      <c r="A28" s="2"/>
      <c r="B28" s="76">
        <v>2016</v>
      </c>
      <c r="C28" s="77"/>
      <c r="D28" s="2"/>
      <c r="E28" s="74"/>
      <c r="F28" s="2"/>
      <c r="G28" s="2"/>
      <c r="H28" s="24"/>
      <c r="I28" s="8"/>
      <c r="J28" s="8"/>
    </row>
    <row r="29" spans="1:10" hidden="1" x14ac:dyDescent="0.2">
      <c r="A29" s="2"/>
      <c r="B29" s="76">
        <v>2016</v>
      </c>
      <c r="C29" s="77"/>
      <c r="D29" s="2"/>
      <c r="E29" s="74"/>
      <c r="F29" s="2"/>
      <c r="G29" s="2"/>
      <c r="H29" s="24"/>
      <c r="I29" s="8"/>
      <c r="J29" s="8"/>
    </row>
    <row r="30" spans="1:10" x14ac:dyDescent="0.2">
      <c r="A30" s="2">
        <v>5</v>
      </c>
      <c r="B30" s="76">
        <v>2016</v>
      </c>
      <c r="C30" s="77" t="s">
        <v>147</v>
      </c>
      <c r="D30" s="2" t="s">
        <v>150</v>
      </c>
      <c r="E30" s="74" t="s">
        <v>146</v>
      </c>
      <c r="F30" s="2"/>
      <c r="G30" s="2"/>
      <c r="H30" s="24">
        <v>1076</v>
      </c>
      <c r="I30" s="8"/>
      <c r="J30" s="8"/>
    </row>
    <row r="31" spans="1:10" x14ac:dyDescent="0.2">
      <c r="A31" s="2">
        <v>6</v>
      </c>
      <c r="B31" s="76">
        <v>2016</v>
      </c>
      <c r="C31" s="77" t="s">
        <v>151</v>
      </c>
      <c r="D31" s="2" t="s">
        <v>152</v>
      </c>
      <c r="E31" s="74" t="s">
        <v>153</v>
      </c>
      <c r="F31" s="2"/>
      <c r="G31" s="2"/>
      <c r="H31" s="24">
        <v>13777</v>
      </c>
      <c r="I31" s="8"/>
      <c r="J31" s="8"/>
    </row>
    <row r="32" spans="1:10" x14ac:dyDescent="0.2">
      <c r="A32" s="2">
        <v>7</v>
      </c>
      <c r="B32" s="76">
        <v>2016</v>
      </c>
      <c r="C32" s="77" t="s">
        <v>154</v>
      </c>
      <c r="D32" s="2" t="s">
        <v>144</v>
      </c>
      <c r="E32" s="74" t="s">
        <v>155</v>
      </c>
      <c r="F32" s="2"/>
      <c r="G32" s="2"/>
      <c r="H32" s="24">
        <v>173</v>
      </c>
      <c r="I32" s="8"/>
      <c r="J32" s="8"/>
    </row>
    <row r="33" spans="1:10" hidden="1" x14ac:dyDescent="0.2">
      <c r="A33" s="2"/>
      <c r="B33" s="76"/>
      <c r="C33" s="77"/>
      <c r="D33" s="2"/>
      <c r="E33" s="74"/>
      <c r="F33" s="2"/>
      <c r="G33" s="2"/>
      <c r="H33" s="24"/>
      <c r="I33" s="8"/>
      <c r="J33" s="8"/>
    </row>
    <row r="34" spans="1:10" hidden="1" x14ac:dyDescent="0.2">
      <c r="A34" s="2"/>
      <c r="B34" s="76"/>
      <c r="C34" s="77"/>
      <c r="D34" s="2"/>
      <c r="E34" s="74"/>
      <c r="F34" s="2"/>
      <c r="G34" s="2"/>
      <c r="H34" s="24"/>
      <c r="I34" s="8"/>
      <c r="J34" s="8"/>
    </row>
    <row r="35" spans="1:10" hidden="1" x14ac:dyDescent="0.2">
      <c r="A35" s="2"/>
      <c r="B35" s="76"/>
      <c r="C35" s="77"/>
      <c r="D35" s="2"/>
      <c r="E35" s="74"/>
      <c r="F35" s="2"/>
      <c r="G35" s="2"/>
      <c r="H35" s="24"/>
      <c r="I35" s="8"/>
      <c r="J35" s="8"/>
    </row>
    <row r="36" spans="1:10" hidden="1" x14ac:dyDescent="0.2">
      <c r="A36" s="2"/>
      <c r="B36" s="76"/>
      <c r="C36" s="77"/>
      <c r="D36" s="2"/>
      <c r="E36" s="74"/>
      <c r="F36" s="2"/>
      <c r="G36" s="2"/>
      <c r="H36" s="24"/>
      <c r="I36" s="8"/>
      <c r="J36" s="8"/>
    </row>
    <row r="37" spans="1:10" hidden="1" x14ac:dyDescent="0.2">
      <c r="A37" s="2"/>
      <c r="B37" s="76"/>
      <c r="C37" s="77"/>
      <c r="D37" s="2"/>
      <c r="E37" s="74"/>
      <c r="F37" s="2"/>
      <c r="G37" s="2"/>
      <c r="H37" s="24"/>
      <c r="I37" s="8"/>
      <c r="J37" s="8"/>
    </row>
    <row r="38" spans="1:10" hidden="1" x14ac:dyDescent="0.2">
      <c r="A38" s="2"/>
      <c r="B38" s="85"/>
      <c r="C38" s="77"/>
      <c r="D38" s="2"/>
      <c r="E38" s="74"/>
      <c r="F38" s="2"/>
      <c r="G38" s="2"/>
      <c r="H38" s="2"/>
      <c r="I38" s="8"/>
      <c r="J38" s="8"/>
    </row>
    <row r="39" spans="1:10" hidden="1" x14ac:dyDescent="0.2">
      <c r="A39" s="2"/>
      <c r="B39" s="85"/>
      <c r="C39" s="77"/>
      <c r="D39" s="2"/>
      <c r="E39" s="74"/>
      <c r="F39" s="2"/>
      <c r="G39" s="2"/>
      <c r="H39" s="2"/>
      <c r="I39" s="8"/>
      <c r="J39" s="8"/>
    </row>
    <row r="40" spans="1:10" hidden="1" x14ac:dyDescent="0.2">
      <c r="A40" s="2"/>
      <c r="B40" s="85"/>
      <c r="C40" s="77"/>
      <c r="D40" s="2"/>
      <c r="E40" s="74"/>
      <c r="F40" s="2"/>
      <c r="G40" s="2"/>
      <c r="H40" s="2"/>
      <c r="I40" s="8"/>
      <c r="J40" s="8"/>
    </row>
    <row r="41" spans="1:10" hidden="1" x14ac:dyDescent="0.2">
      <c r="A41" s="2"/>
      <c r="B41" s="85"/>
      <c r="C41" s="77"/>
      <c r="D41" s="2"/>
      <c r="E41" s="74"/>
      <c r="F41" s="2"/>
      <c r="G41" s="2"/>
      <c r="H41" s="2"/>
      <c r="I41" s="8"/>
      <c r="J41" s="8"/>
    </row>
    <row r="42" spans="1:10" ht="13.5" thickBot="1" x14ac:dyDescent="0.25">
      <c r="A42" s="112" t="s">
        <v>26</v>
      </c>
      <c r="B42" s="113"/>
      <c r="C42" s="113"/>
      <c r="D42" s="113"/>
      <c r="E42" s="113"/>
      <c r="F42" s="113"/>
      <c r="G42" s="113"/>
      <c r="H42" s="27">
        <f>'[1]декабрь ТР 16'!$AC$50</f>
        <v>6143.9063999999998</v>
      </c>
      <c r="I42" s="8"/>
      <c r="J42" s="8"/>
    </row>
    <row r="43" spans="1:10" ht="15.75" thickBot="1" x14ac:dyDescent="0.3">
      <c r="A43" s="115" t="s">
        <v>27</v>
      </c>
      <c r="B43" s="116"/>
      <c r="C43" s="116"/>
      <c r="D43" s="116"/>
      <c r="E43" s="116"/>
      <c r="F43" s="116"/>
      <c r="G43" s="116"/>
      <c r="H43" s="28">
        <f>SUM(H4:H42)</f>
        <v>294163.90639999998</v>
      </c>
      <c r="I43" s="118"/>
      <c r="J43" s="119"/>
    </row>
    <row r="46" spans="1:10" x14ac:dyDescent="0.2">
      <c r="A46" s="79" t="s">
        <v>132</v>
      </c>
      <c r="B46" s="79"/>
      <c r="C46" s="79"/>
      <c r="D46" s="79"/>
      <c r="E46" s="79"/>
    </row>
  </sheetData>
  <mergeCells count="13">
    <mergeCell ref="A43:G43"/>
    <mergeCell ref="I43:J43"/>
    <mergeCell ref="I2:J2"/>
    <mergeCell ref="A42:G42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7"/>
  <sheetViews>
    <sheetView tabSelected="1" workbookViewId="0">
      <selection activeCell="C7" sqref="C7"/>
    </sheetView>
  </sheetViews>
  <sheetFormatPr defaultRowHeight="12.75" x14ac:dyDescent="0.2"/>
  <cols>
    <col min="1" max="1" width="27.28515625" customWidth="1"/>
    <col min="2" max="2" width="29.42578125" customWidth="1"/>
    <col min="3" max="3" width="26.140625" customWidth="1"/>
    <col min="4" max="4" width="24" customWidth="1"/>
  </cols>
  <sheetData>
    <row r="2" spans="1:4" ht="103.5" customHeight="1" x14ac:dyDescent="0.2">
      <c r="A2" s="120" t="s">
        <v>165</v>
      </c>
      <c r="B2" s="120"/>
      <c r="C2" s="120"/>
      <c r="D2" s="120"/>
    </row>
    <row r="3" spans="1:4" ht="23.25" x14ac:dyDescent="0.35">
      <c r="A3" s="93"/>
      <c r="B3" s="93"/>
      <c r="C3" s="93"/>
      <c r="D3" s="93"/>
    </row>
    <row r="4" spans="1:4" ht="13.5" thickBot="1" x14ac:dyDescent="0.25"/>
    <row r="5" spans="1:4" ht="60" customHeight="1" x14ac:dyDescent="0.25">
      <c r="A5" s="81"/>
      <c r="B5" s="37" t="s">
        <v>60</v>
      </c>
      <c r="C5" s="37" t="s">
        <v>61</v>
      </c>
      <c r="D5" s="37" t="s">
        <v>62</v>
      </c>
    </row>
    <row r="6" spans="1:4" ht="14.25" customHeight="1" x14ac:dyDescent="0.25">
      <c r="A6" s="101" t="s">
        <v>135</v>
      </c>
      <c r="B6" s="102"/>
      <c r="C6" s="83">
        <v>245281.6</v>
      </c>
      <c r="D6" s="83"/>
    </row>
    <row r="7" spans="1:4" x14ac:dyDescent="0.2">
      <c r="A7" s="14" t="s">
        <v>96</v>
      </c>
      <c r="B7" s="5">
        <f>'[1]декабрь ТО 16'!$S$51</f>
        <v>209061.02999999997</v>
      </c>
      <c r="C7" s="5">
        <f>'[1]декабрь ТО 16'!$U$51</f>
        <v>274343.57</v>
      </c>
      <c r="D7" s="82">
        <f>'расход по дому ТО 16'!I44</f>
        <v>119964.89689999999</v>
      </c>
    </row>
    <row r="8" spans="1:4" ht="25.5" x14ac:dyDescent="0.2">
      <c r="A8" s="3" t="s">
        <v>68</v>
      </c>
      <c r="B8" s="2">
        <v>0</v>
      </c>
      <c r="C8" s="2">
        <v>0</v>
      </c>
      <c r="D8" s="39">
        <f>'[1]декабрь ТО 16'!$AK$51</f>
        <v>82847.489999999991</v>
      </c>
    </row>
    <row r="9" spans="1:4" ht="39" thickBot="1" x14ac:dyDescent="0.25">
      <c r="A9" s="3" t="s">
        <v>69</v>
      </c>
      <c r="B9" s="2">
        <v>0</v>
      </c>
      <c r="C9" s="2">
        <v>0</v>
      </c>
      <c r="D9" s="39">
        <f>'[1]декабрь ТО 16'!$AM$51</f>
        <v>33329.450000000004</v>
      </c>
    </row>
    <row r="10" spans="1:4" ht="15.75" thickBot="1" x14ac:dyDescent="0.3">
      <c r="A10" s="33" t="s">
        <v>66</v>
      </c>
      <c r="B10" s="34">
        <f>SUM(B7:B9)</f>
        <v>209061.02999999997</v>
      </c>
      <c r="C10" s="34">
        <f>SUM(C6:C9)</f>
        <v>519625.17000000004</v>
      </c>
      <c r="D10" s="75">
        <f>SUM(D7:D9)</f>
        <v>236141.83689999999</v>
      </c>
    </row>
    <row r="12" spans="1:4" ht="15.75" hidden="1" customHeight="1" x14ac:dyDescent="0.25">
      <c r="A12" s="100" t="s">
        <v>100</v>
      </c>
      <c r="B12" s="100"/>
      <c r="C12" s="100"/>
      <c r="D12" s="84">
        <f>C10-D10</f>
        <v>283483.33310000005</v>
      </c>
    </row>
    <row r="13" spans="1:4" ht="15" x14ac:dyDescent="0.25">
      <c r="A13" s="95" t="s">
        <v>164</v>
      </c>
      <c r="B13" s="88"/>
      <c r="C13" s="88"/>
      <c r="D13" s="92">
        <f>C10-D10</f>
        <v>283483.33310000005</v>
      </c>
    </row>
    <row r="14" spans="1:4" ht="15.75" customHeight="1" x14ac:dyDescent="0.25">
      <c r="A14" s="94"/>
      <c r="B14" s="94"/>
      <c r="C14" s="94"/>
      <c r="D14" s="94"/>
    </row>
    <row r="15" spans="1:4" ht="15.75" x14ac:dyDescent="0.25">
      <c r="A15" s="94"/>
      <c r="B15" s="94"/>
      <c r="C15" s="94"/>
      <c r="D15" s="94"/>
    </row>
    <row r="17" spans="1:4" ht="15.75" customHeight="1" x14ac:dyDescent="0.2">
      <c r="A17" s="79" t="s">
        <v>121</v>
      </c>
      <c r="B17" s="79"/>
      <c r="C17" s="79"/>
      <c r="D17" s="79"/>
    </row>
  </sheetData>
  <mergeCells count="3">
    <mergeCell ref="A2:D2"/>
    <mergeCell ref="A6:B6"/>
    <mergeCell ref="A12:C12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E33" sqref="E33"/>
    </sheetView>
  </sheetViews>
  <sheetFormatPr defaultRowHeight="12.75" x14ac:dyDescent="0.2"/>
  <cols>
    <col min="1" max="1" width="4.5703125" customWidth="1"/>
    <col min="2" max="2" width="12" customWidth="1"/>
    <col min="4" max="4" width="27.28515625" customWidth="1"/>
    <col min="5" max="5" width="38.5703125" customWidth="1"/>
    <col min="6" max="6" width="6.7109375" hidden="1" customWidth="1"/>
    <col min="7" max="7" width="7" hidden="1" customWidth="1"/>
    <col min="8" max="8" width="23.85546875" hidden="1" customWidth="1"/>
    <col min="9" max="9" width="15.140625" customWidth="1"/>
    <col min="10" max="10" width="0" hidden="1" customWidth="1"/>
    <col min="11" max="11" width="9.85546875" hidden="1" customWidth="1"/>
  </cols>
  <sheetData>
    <row r="1" spans="1:11" ht="93.75" customHeight="1" thickBot="1" x14ac:dyDescent="0.25">
      <c r="A1" s="121" t="s">
        <v>157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6.5" customHeight="1" x14ac:dyDescent="0.25">
      <c r="A2" s="105" t="s">
        <v>14</v>
      </c>
      <c r="B2" s="107" t="s">
        <v>15</v>
      </c>
      <c r="C2" s="107" t="s">
        <v>16</v>
      </c>
      <c r="D2" s="107" t="s">
        <v>17</v>
      </c>
      <c r="E2" s="107" t="s">
        <v>18</v>
      </c>
      <c r="F2" s="107" t="s">
        <v>19</v>
      </c>
      <c r="G2" s="107" t="s">
        <v>20</v>
      </c>
      <c r="H2" s="107" t="s">
        <v>21</v>
      </c>
      <c r="I2" s="107" t="s">
        <v>22</v>
      </c>
      <c r="J2" s="110" t="s">
        <v>23</v>
      </c>
      <c r="K2" s="111"/>
    </row>
    <row r="3" spans="1:11" ht="29.25" customHeight="1" thickBot="1" x14ac:dyDescent="0.3">
      <c r="A3" s="106"/>
      <c r="B3" s="108"/>
      <c r="C3" s="109"/>
      <c r="D3" s="109"/>
      <c r="E3" s="109"/>
      <c r="F3" s="108"/>
      <c r="G3" s="108"/>
      <c r="H3" s="108"/>
      <c r="I3" s="108"/>
      <c r="J3" s="10" t="s">
        <v>24</v>
      </c>
      <c r="K3" s="11" t="s">
        <v>25</v>
      </c>
    </row>
    <row r="4" spans="1:11" x14ac:dyDescent="0.2">
      <c r="A4" s="2">
        <v>1</v>
      </c>
      <c r="B4" s="76">
        <v>2016</v>
      </c>
      <c r="C4" s="77" t="s">
        <v>140</v>
      </c>
      <c r="D4" s="2"/>
      <c r="E4" s="74" t="s">
        <v>156</v>
      </c>
      <c r="F4" s="2"/>
      <c r="G4" s="2"/>
      <c r="H4" s="2"/>
      <c r="I4" s="24">
        <v>11811</v>
      </c>
      <c r="J4" s="2"/>
      <c r="K4" s="2"/>
    </row>
    <row r="5" spans="1:11" x14ac:dyDescent="0.2">
      <c r="A5" s="2">
        <v>2</v>
      </c>
      <c r="B5" s="76">
        <v>2016</v>
      </c>
      <c r="C5" s="77" t="s">
        <v>143</v>
      </c>
      <c r="D5" s="74" t="s">
        <v>87</v>
      </c>
      <c r="E5" s="74" t="s">
        <v>125</v>
      </c>
      <c r="F5" s="2"/>
      <c r="G5" s="2"/>
      <c r="H5" s="2"/>
      <c r="I5" s="24">
        <v>6117</v>
      </c>
      <c r="J5" s="2"/>
      <c r="K5" s="2"/>
    </row>
    <row r="6" spans="1:11" x14ac:dyDescent="0.2">
      <c r="A6" s="2">
        <v>3</v>
      </c>
      <c r="B6" s="76">
        <v>2016</v>
      </c>
      <c r="C6" s="77" t="s">
        <v>143</v>
      </c>
      <c r="D6" s="74" t="s">
        <v>87</v>
      </c>
      <c r="E6" s="74" t="s">
        <v>158</v>
      </c>
      <c r="F6" s="2"/>
      <c r="G6" s="2"/>
      <c r="H6" s="2"/>
      <c r="I6" s="24">
        <v>2207</v>
      </c>
      <c r="J6" s="2"/>
      <c r="K6" s="2"/>
    </row>
    <row r="7" spans="1:11" x14ac:dyDescent="0.2">
      <c r="A7" s="2">
        <v>4</v>
      </c>
      <c r="B7" s="76">
        <v>2016</v>
      </c>
      <c r="C7" s="77" t="s">
        <v>143</v>
      </c>
      <c r="D7" s="2"/>
      <c r="E7" s="74" t="s">
        <v>159</v>
      </c>
      <c r="F7" s="2"/>
      <c r="G7" s="2"/>
      <c r="H7" s="2"/>
      <c r="I7" s="24">
        <v>58659</v>
      </c>
      <c r="J7" s="2"/>
      <c r="K7" s="2"/>
    </row>
    <row r="8" spans="1:11" hidden="1" x14ac:dyDescent="0.2">
      <c r="A8" s="2"/>
      <c r="B8" s="76">
        <v>2016</v>
      </c>
      <c r="C8" s="77" t="s">
        <v>143</v>
      </c>
      <c r="D8" s="2"/>
      <c r="E8" s="74"/>
      <c r="F8" s="2"/>
      <c r="G8" s="2"/>
      <c r="H8" s="2"/>
      <c r="I8" s="24"/>
      <c r="J8" s="2"/>
      <c r="K8" s="2"/>
    </row>
    <row r="9" spans="1:11" hidden="1" x14ac:dyDescent="0.2">
      <c r="A9" s="2"/>
      <c r="B9" s="76">
        <v>2016</v>
      </c>
      <c r="C9" s="77" t="s">
        <v>143</v>
      </c>
      <c r="D9" s="2"/>
      <c r="E9" s="74"/>
      <c r="F9" s="2"/>
      <c r="G9" s="2"/>
      <c r="H9" s="2"/>
      <c r="I9" s="24"/>
      <c r="J9" s="2"/>
      <c r="K9" s="2"/>
    </row>
    <row r="10" spans="1:11" hidden="1" x14ac:dyDescent="0.2">
      <c r="A10" s="2"/>
      <c r="B10" s="76">
        <v>2016</v>
      </c>
      <c r="C10" s="77" t="s">
        <v>143</v>
      </c>
      <c r="D10" s="2"/>
      <c r="E10" s="74"/>
      <c r="F10" s="2"/>
      <c r="G10" s="2"/>
      <c r="H10" s="2"/>
      <c r="I10" s="24"/>
      <c r="J10" s="2"/>
      <c r="K10" s="2"/>
    </row>
    <row r="11" spans="1:11" hidden="1" x14ac:dyDescent="0.2">
      <c r="A11" s="2"/>
      <c r="B11" s="76">
        <v>2016</v>
      </c>
      <c r="C11" s="77" t="s">
        <v>143</v>
      </c>
      <c r="D11" s="2"/>
      <c r="E11" s="74"/>
      <c r="F11" s="2"/>
      <c r="G11" s="2"/>
      <c r="H11" s="2"/>
      <c r="I11" s="24"/>
      <c r="J11" s="2"/>
      <c r="K11" s="2"/>
    </row>
    <row r="12" spans="1:11" hidden="1" x14ac:dyDescent="0.2">
      <c r="A12" s="2"/>
      <c r="B12" s="76">
        <v>2016</v>
      </c>
      <c r="C12" s="77" t="s">
        <v>143</v>
      </c>
      <c r="D12" s="49"/>
      <c r="E12" s="74"/>
      <c r="F12" s="2"/>
      <c r="G12" s="2"/>
      <c r="H12" s="2"/>
      <c r="I12" s="24"/>
      <c r="J12" s="2"/>
      <c r="K12" s="2"/>
    </row>
    <row r="13" spans="1:11" hidden="1" x14ac:dyDescent="0.2">
      <c r="A13" s="2"/>
      <c r="B13" s="76">
        <v>2016</v>
      </c>
      <c r="C13" s="77" t="s">
        <v>143</v>
      </c>
      <c r="D13" s="2"/>
      <c r="E13" s="74"/>
      <c r="F13" s="2"/>
      <c r="G13" s="2"/>
      <c r="H13" s="2"/>
      <c r="I13" s="24"/>
      <c r="J13" s="2"/>
      <c r="K13" s="2"/>
    </row>
    <row r="14" spans="1:11" hidden="1" x14ac:dyDescent="0.2">
      <c r="A14" s="2"/>
      <c r="B14" s="76">
        <v>2016</v>
      </c>
      <c r="C14" s="77" t="s">
        <v>143</v>
      </c>
      <c r="D14" s="2"/>
      <c r="E14" s="74"/>
      <c r="F14" s="2"/>
      <c r="G14" s="2"/>
      <c r="H14" s="2"/>
      <c r="I14" s="24"/>
      <c r="J14" s="2"/>
      <c r="K14" s="2"/>
    </row>
    <row r="15" spans="1:11" hidden="1" x14ac:dyDescent="0.2">
      <c r="A15" s="2"/>
      <c r="B15" s="76">
        <v>2016</v>
      </c>
      <c r="C15" s="77" t="s">
        <v>143</v>
      </c>
      <c r="D15" s="2"/>
      <c r="E15" s="74"/>
      <c r="F15" s="2"/>
      <c r="G15" s="2"/>
      <c r="H15" s="2"/>
      <c r="I15" s="24"/>
      <c r="J15" s="2"/>
      <c r="K15" s="2"/>
    </row>
    <row r="16" spans="1:11" hidden="1" x14ac:dyDescent="0.2">
      <c r="A16" s="2"/>
      <c r="B16" s="76">
        <v>2016</v>
      </c>
      <c r="C16" s="77" t="s">
        <v>143</v>
      </c>
      <c r="D16" s="2"/>
      <c r="E16" s="74"/>
      <c r="F16" s="2"/>
      <c r="G16" s="2"/>
      <c r="H16" s="2"/>
      <c r="I16" s="24"/>
      <c r="J16" s="2"/>
      <c r="K16" s="2"/>
    </row>
    <row r="17" spans="1:11" hidden="1" x14ac:dyDescent="0.2">
      <c r="A17" s="2"/>
      <c r="B17" s="76">
        <v>2016</v>
      </c>
      <c r="C17" s="77" t="s">
        <v>143</v>
      </c>
      <c r="D17" s="2"/>
      <c r="E17" s="74"/>
      <c r="F17" s="2"/>
      <c r="G17" s="2"/>
      <c r="H17" s="2"/>
      <c r="I17" s="24"/>
      <c r="J17" s="2"/>
      <c r="K17" s="2"/>
    </row>
    <row r="18" spans="1:11" hidden="1" x14ac:dyDescent="0.2">
      <c r="A18" s="2"/>
      <c r="B18" s="76">
        <v>2016</v>
      </c>
      <c r="C18" s="77" t="s">
        <v>143</v>
      </c>
      <c r="D18" s="2"/>
      <c r="E18" s="74"/>
      <c r="F18" s="2"/>
      <c r="G18" s="2"/>
      <c r="H18" s="2"/>
      <c r="I18" s="24"/>
      <c r="J18" s="8"/>
      <c r="K18" s="8"/>
    </row>
    <row r="19" spans="1:11" hidden="1" x14ac:dyDescent="0.2">
      <c r="A19" s="2"/>
      <c r="B19" s="76">
        <v>2016</v>
      </c>
      <c r="C19" s="77" t="s">
        <v>143</v>
      </c>
      <c r="D19" s="2"/>
      <c r="E19" s="74"/>
      <c r="F19" s="2"/>
      <c r="G19" s="2"/>
      <c r="H19" s="2"/>
      <c r="I19" s="24"/>
      <c r="J19" s="8"/>
      <c r="K19" s="8"/>
    </row>
    <row r="20" spans="1:11" hidden="1" x14ac:dyDescent="0.2">
      <c r="A20" s="2"/>
      <c r="B20" s="76">
        <v>2016</v>
      </c>
      <c r="C20" s="77" t="s">
        <v>143</v>
      </c>
      <c r="D20" s="2"/>
      <c r="E20" s="74"/>
      <c r="F20" s="2"/>
      <c r="G20" s="2"/>
      <c r="H20" s="2"/>
      <c r="I20" s="24"/>
      <c r="J20" s="8"/>
      <c r="K20" s="8"/>
    </row>
    <row r="21" spans="1:11" hidden="1" x14ac:dyDescent="0.2">
      <c r="A21" s="2"/>
      <c r="B21" s="76">
        <v>2016</v>
      </c>
      <c r="C21" s="77" t="s">
        <v>143</v>
      </c>
      <c r="D21" s="2"/>
      <c r="E21" s="2"/>
      <c r="F21" s="2"/>
      <c r="G21" s="2"/>
      <c r="H21" s="2"/>
      <c r="I21" s="24"/>
      <c r="J21" s="8"/>
      <c r="K21" s="8"/>
    </row>
    <row r="22" spans="1:11" hidden="1" x14ac:dyDescent="0.2">
      <c r="A22" s="2"/>
      <c r="B22" s="76">
        <v>2016</v>
      </c>
      <c r="C22" s="77" t="s">
        <v>143</v>
      </c>
      <c r="D22" s="2"/>
      <c r="E22" s="74"/>
      <c r="F22" s="2"/>
      <c r="G22" s="2"/>
      <c r="H22" s="2"/>
      <c r="I22" s="24"/>
      <c r="J22" s="8"/>
      <c r="K22" s="8"/>
    </row>
    <row r="23" spans="1:11" hidden="1" x14ac:dyDescent="0.2">
      <c r="A23" s="2"/>
      <c r="B23" s="76">
        <v>2016</v>
      </c>
      <c r="C23" s="77" t="s">
        <v>143</v>
      </c>
      <c r="D23" s="2"/>
      <c r="E23" s="74"/>
      <c r="F23" s="2"/>
      <c r="G23" s="2"/>
      <c r="H23" s="2"/>
      <c r="I23" s="24"/>
      <c r="J23" s="8"/>
      <c r="K23" s="8"/>
    </row>
    <row r="24" spans="1:11" hidden="1" x14ac:dyDescent="0.2">
      <c r="A24" s="2"/>
      <c r="B24" s="76">
        <v>2016</v>
      </c>
      <c r="C24" s="77" t="s">
        <v>143</v>
      </c>
      <c r="D24" s="2"/>
      <c r="E24" s="74"/>
      <c r="F24" s="2"/>
      <c r="G24" s="2"/>
      <c r="H24" s="2"/>
      <c r="I24" s="24"/>
      <c r="J24" s="8"/>
      <c r="K24" s="8"/>
    </row>
    <row r="25" spans="1:11" hidden="1" x14ac:dyDescent="0.2">
      <c r="A25" s="2"/>
      <c r="B25" s="76">
        <v>2016</v>
      </c>
      <c r="C25" s="77" t="s">
        <v>143</v>
      </c>
      <c r="D25" s="2"/>
      <c r="E25" s="74"/>
      <c r="F25" s="2"/>
      <c r="G25" s="2"/>
      <c r="H25" s="2"/>
      <c r="I25" s="24"/>
      <c r="J25" s="8"/>
      <c r="K25" s="8"/>
    </row>
    <row r="26" spans="1:11" hidden="1" x14ac:dyDescent="0.2">
      <c r="A26" s="2"/>
      <c r="B26" s="76">
        <v>2016</v>
      </c>
      <c r="C26" s="77" t="s">
        <v>143</v>
      </c>
      <c r="D26" s="2"/>
      <c r="E26" s="74"/>
      <c r="F26" s="2"/>
      <c r="G26" s="2"/>
      <c r="H26" s="2"/>
      <c r="I26" s="24"/>
      <c r="J26" s="8"/>
      <c r="K26" s="8"/>
    </row>
    <row r="27" spans="1:11" hidden="1" x14ac:dyDescent="0.2">
      <c r="A27" s="2"/>
      <c r="B27" s="76">
        <v>2016</v>
      </c>
      <c r="C27" s="77" t="s">
        <v>143</v>
      </c>
      <c r="D27" s="2"/>
      <c r="E27" s="74"/>
      <c r="F27" s="2"/>
      <c r="G27" s="2"/>
      <c r="H27" s="2"/>
      <c r="I27" s="24"/>
      <c r="J27" s="8"/>
      <c r="K27" s="8"/>
    </row>
    <row r="28" spans="1:11" hidden="1" x14ac:dyDescent="0.2">
      <c r="A28" s="2"/>
      <c r="B28" s="76">
        <v>2016</v>
      </c>
      <c r="C28" s="77" t="s">
        <v>143</v>
      </c>
      <c r="D28" s="2"/>
      <c r="E28" s="74"/>
      <c r="F28" s="2"/>
      <c r="G28" s="2"/>
      <c r="H28" s="2"/>
      <c r="I28" s="24"/>
      <c r="J28" s="8"/>
      <c r="K28" s="8"/>
    </row>
    <row r="29" spans="1:11" hidden="1" x14ac:dyDescent="0.2">
      <c r="A29" s="2"/>
      <c r="B29" s="76">
        <v>2016</v>
      </c>
      <c r="C29" s="77" t="s">
        <v>143</v>
      </c>
      <c r="D29" s="2"/>
      <c r="E29" s="74"/>
      <c r="F29" s="2"/>
      <c r="G29" s="2"/>
      <c r="H29" s="2"/>
      <c r="I29" s="24"/>
      <c r="J29" s="8"/>
      <c r="K29" s="8"/>
    </row>
    <row r="30" spans="1:11" x14ac:dyDescent="0.2">
      <c r="A30" s="2">
        <v>5</v>
      </c>
      <c r="B30" s="76">
        <v>2016</v>
      </c>
      <c r="C30" s="77" t="s">
        <v>143</v>
      </c>
      <c r="D30" s="2" t="s">
        <v>160</v>
      </c>
      <c r="E30" s="74" t="s">
        <v>161</v>
      </c>
      <c r="F30" s="2"/>
      <c r="G30" s="2"/>
      <c r="H30" s="2"/>
      <c r="I30" s="24">
        <v>9541</v>
      </c>
      <c r="J30" s="8"/>
      <c r="K30" s="8"/>
    </row>
    <row r="31" spans="1:11" x14ac:dyDescent="0.2">
      <c r="A31" s="2">
        <v>6</v>
      </c>
      <c r="B31" s="76">
        <v>2016</v>
      </c>
      <c r="C31" s="77" t="s">
        <v>147</v>
      </c>
      <c r="D31" s="2" t="s">
        <v>162</v>
      </c>
      <c r="E31" s="74" t="s">
        <v>163</v>
      </c>
      <c r="F31" s="2"/>
      <c r="G31" s="2"/>
      <c r="H31" s="2"/>
      <c r="I31" s="24">
        <v>490</v>
      </c>
      <c r="J31" s="8"/>
      <c r="K31" s="8"/>
    </row>
    <row r="32" spans="1:11" ht="38.25" x14ac:dyDescent="0.2">
      <c r="A32" s="2">
        <v>7</v>
      </c>
      <c r="B32" s="76">
        <v>2016</v>
      </c>
      <c r="C32" s="77" t="s">
        <v>154</v>
      </c>
      <c r="D32" s="2"/>
      <c r="E32" s="74" t="s">
        <v>166</v>
      </c>
      <c r="F32" s="2"/>
      <c r="G32" s="2"/>
      <c r="H32" s="2"/>
      <c r="I32" s="24">
        <v>6454.95</v>
      </c>
      <c r="J32" s="8"/>
      <c r="K32" s="8"/>
    </row>
    <row r="33" spans="1:11" ht="30" customHeight="1" x14ac:dyDescent="0.2">
      <c r="A33" s="2">
        <v>8</v>
      </c>
      <c r="B33" s="76">
        <v>2016</v>
      </c>
      <c r="C33" s="77" t="s">
        <v>154</v>
      </c>
      <c r="D33" s="2"/>
      <c r="E33" s="96" t="s">
        <v>167</v>
      </c>
      <c r="F33" s="2"/>
      <c r="G33" s="2"/>
      <c r="H33" s="2"/>
      <c r="I33" s="24">
        <v>20423.59</v>
      </c>
      <c r="J33" s="8"/>
      <c r="K33" s="8"/>
    </row>
    <row r="34" spans="1:11" hidden="1" x14ac:dyDescent="0.2">
      <c r="A34" s="2"/>
      <c r="B34" s="76"/>
      <c r="C34" s="77"/>
      <c r="D34" s="2"/>
      <c r="E34" s="74"/>
      <c r="F34" s="2"/>
      <c r="G34" s="2"/>
      <c r="H34" s="2"/>
      <c r="I34" s="24"/>
      <c r="J34" s="8"/>
      <c r="K34" s="8"/>
    </row>
    <row r="35" spans="1:11" hidden="1" x14ac:dyDescent="0.2">
      <c r="A35" s="2"/>
      <c r="B35" s="76"/>
      <c r="C35" s="77"/>
      <c r="D35" s="2"/>
      <c r="E35" s="74"/>
      <c r="F35" s="2"/>
      <c r="G35" s="2"/>
      <c r="H35" s="2"/>
      <c r="I35" s="24"/>
      <c r="J35" s="8"/>
      <c r="K35" s="8"/>
    </row>
    <row r="36" spans="1:11" hidden="1" x14ac:dyDescent="0.2">
      <c r="A36" s="2"/>
      <c r="B36" s="76"/>
      <c r="C36" s="77"/>
      <c r="D36" s="2"/>
      <c r="E36" s="74"/>
      <c r="F36" s="2"/>
      <c r="G36" s="2"/>
      <c r="H36" s="2"/>
      <c r="I36" s="24"/>
      <c r="J36" s="8"/>
      <c r="K36" s="8"/>
    </row>
    <row r="37" spans="1:11" hidden="1" x14ac:dyDescent="0.2">
      <c r="A37" s="2"/>
      <c r="B37" s="76"/>
      <c r="C37" s="77"/>
      <c r="D37" s="2"/>
      <c r="E37" s="74"/>
      <c r="F37" s="2"/>
      <c r="G37" s="2"/>
      <c r="H37" s="2"/>
      <c r="I37" s="24"/>
      <c r="J37" s="8"/>
      <c r="K37" s="8"/>
    </row>
    <row r="38" spans="1:11" hidden="1" x14ac:dyDescent="0.2">
      <c r="A38" s="2"/>
      <c r="B38" s="76"/>
      <c r="C38" s="77"/>
      <c r="D38" s="2"/>
      <c r="E38" s="74"/>
      <c r="F38" s="2"/>
      <c r="G38" s="2"/>
      <c r="H38" s="2"/>
      <c r="I38" s="24"/>
      <c r="J38" s="8"/>
      <c r="K38" s="8"/>
    </row>
    <row r="39" spans="1:11" hidden="1" x14ac:dyDescent="0.2">
      <c r="A39" s="2"/>
      <c r="B39" s="85"/>
      <c r="C39" s="77"/>
      <c r="D39" s="2"/>
      <c r="E39" s="74"/>
      <c r="F39" s="2"/>
      <c r="G39" s="2"/>
      <c r="H39" s="2"/>
      <c r="I39" s="2"/>
      <c r="J39" s="8"/>
      <c r="K39" s="8"/>
    </row>
    <row r="40" spans="1:11" hidden="1" x14ac:dyDescent="0.2">
      <c r="A40" s="2"/>
      <c r="B40" s="85"/>
      <c r="C40" s="77"/>
      <c r="D40" s="2"/>
      <c r="E40" s="74"/>
      <c r="F40" s="2"/>
      <c r="G40" s="2"/>
      <c r="H40" s="2"/>
      <c r="I40" s="2"/>
      <c r="J40" s="8"/>
      <c r="K40" s="8"/>
    </row>
    <row r="41" spans="1:11" hidden="1" x14ac:dyDescent="0.2">
      <c r="A41" s="2"/>
      <c r="B41" s="85"/>
      <c r="C41" s="77"/>
      <c r="D41" s="2"/>
      <c r="E41" s="74"/>
      <c r="F41" s="2"/>
      <c r="G41" s="2"/>
      <c r="H41" s="2"/>
      <c r="I41" s="2"/>
      <c r="J41" s="8"/>
      <c r="K41" s="8"/>
    </row>
    <row r="42" spans="1:11" hidden="1" x14ac:dyDescent="0.2">
      <c r="A42" s="2"/>
      <c r="B42" s="85"/>
      <c r="C42" s="77"/>
      <c r="D42" s="2"/>
      <c r="E42" s="74"/>
      <c r="F42" s="2"/>
      <c r="G42" s="2"/>
      <c r="H42" s="2"/>
      <c r="I42" s="2"/>
      <c r="J42" s="8"/>
      <c r="K42" s="8"/>
    </row>
    <row r="43" spans="1:11" ht="13.5" thickBot="1" x14ac:dyDescent="0.25">
      <c r="A43" s="112" t="s">
        <v>26</v>
      </c>
      <c r="B43" s="113"/>
      <c r="C43" s="113"/>
      <c r="D43" s="113"/>
      <c r="E43" s="113"/>
      <c r="F43" s="113"/>
      <c r="G43" s="113"/>
      <c r="H43" s="114"/>
      <c r="I43" s="27">
        <f>'[1]декабрь ТО 16'!$W$51+'[1]декабрь ТО 16'!$Y$51</f>
        <v>4261.3568999999998</v>
      </c>
      <c r="J43" s="8"/>
      <c r="K43" s="8"/>
    </row>
    <row r="44" spans="1:11" ht="15.75" thickBot="1" x14ac:dyDescent="0.3">
      <c r="A44" s="115" t="s">
        <v>27</v>
      </c>
      <c r="B44" s="116"/>
      <c r="C44" s="116"/>
      <c r="D44" s="116"/>
      <c r="E44" s="116"/>
      <c r="F44" s="116"/>
      <c r="G44" s="116"/>
      <c r="H44" s="117"/>
      <c r="I44" s="28">
        <f>SUM(I4:I43)</f>
        <v>119964.89689999999</v>
      </c>
      <c r="J44" s="118"/>
      <c r="K44" s="119"/>
    </row>
    <row r="47" spans="1:11" x14ac:dyDescent="0.2">
      <c r="A47" s="79" t="s">
        <v>132</v>
      </c>
      <c r="B47" s="79"/>
      <c r="C47" s="79"/>
      <c r="D47" s="79"/>
      <c r="E47" s="79"/>
    </row>
  </sheetData>
  <mergeCells count="14">
    <mergeCell ref="A44:H44"/>
    <mergeCell ref="J44:K44"/>
    <mergeCell ref="J2:K2"/>
    <mergeCell ref="A43:H4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9" sqref="A9:A10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9" t="s">
        <v>94</v>
      </c>
      <c r="B3" s="99"/>
      <c r="C3" s="99"/>
      <c r="D3" s="99"/>
      <c r="E3" s="99"/>
      <c r="F3" s="99"/>
      <c r="G3" s="99"/>
    </row>
    <row r="5" spans="1:7" ht="15.75" x14ac:dyDescent="0.25">
      <c r="A5" s="100" t="s">
        <v>83</v>
      </c>
      <c r="B5" s="100"/>
      <c r="C5" s="100"/>
      <c r="D5" s="100"/>
      <c r="E5" s="100"/>
      <c r="F5" s="100"/>
      <c r="G5" s="30">
        <v>0</v>
      </c>
    </row>
    <row r="6" spans="1:7" ht="13.5" thickBot="1" x14ac:dyDescent="0.25"/>
    <row r="7" spans="1:7" ht="63.75" thickBot="1" x14ac:dyDescent="0.3">
      <c r="A7" s="31"/>
      <c r="B7" s="32" t="s">
        <v>60</v>
      </c>
      <c r="C7" s="32" t="s">
        <v>61</v>
      </c>
      <c r="D7" s="37" t="s">
        <v>62</v>
      </c>
      <c r="E7" s="32" t="s">
        <v>63</v>
      </c>
      <c r="F7" s="32" t="s">
        <v>64</v>
      </c>
      <c r="G7" s="38" t="s">
        <v>65</v>
      </c>
    </row>
    <row r="8" spans="1:7" ht="15" customHeight="1" x14ac:dyDescent="0.2">
      <c r="A8" s="4" t="s">
        <v>67</v>
      </c>
      <c r="B8" s="5">
        <f>'выборка 15'!AG15</f>
        <v>315208.21000000002</v>
      </c>
      <c r="C8" s="5">
        <f>'выборка 15'!AJ15</f>
        <v>228114.30000000002</v>
      </c>
      <c r="D8" s="39">
        <f>'расход по дому ТО'!I17</f>
        <v>12309.530450000002</v>
      </c>
      <c r="E8" s="5">
        <v>-11558.54</v>
      </c>
      <c r="F8" s="5"/>
      <c r="G8" s="123">
        <f>C14-D14</f>
        <v>179808.96355000001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9">
        <f>('выборка 15'!B3*1.74)*2</f>
        <v>33138.995999999999</v>
      </c>
      <c r="E9" s="2"/>
      <c r="F9" s="2"/>
      <c r="G9" s="124"/>
    </row>
    <row r="10" spans="1:7" ht="31.5" customHeight="1" x14ac:dyDescent="0.2">
      <c r="A10" s="3" t="s">
        <v>69</v>
      </c>
      <c r="B10" s="2"/>
      <c r="C10" s="2"/>
      <c r="D10" s="39">
        <f>('выборка 15'!B4*0.15)*2</f>
        <v>2856.81</v>
      </c>
      <c r="E10" s="2"/>
      <c r="F10" s="2"/>
      <c r="G10" s="124"/>
    </row>
    <row r="11" spans="1:7" ht="15" customHeight="1" x14ac:dyDescent="0.2">
      <c r="A11" s="4" t="s">
        <v>70</v>
      </c>
      <c r="B11" s="2">
        <v>0</v>
      </c>
      <c r="C11" s="2">
        <v>0</v>
      </c>
      <c r="D11" s="39"/>
      <c r="E11" s="2"/>
      <c r="F11" s="2"/>
      <c r="G11" s="124"/>
    </row>
    <row r="12" spans="1:7" ht="26.25" customHeight="1" x14ac:dyDescent="0.2">
      <c r="A12" s="3" t="s">
        <v>71</v>
      </c>
      <c r="B12" s="2">
        <v>0</v>
      </c>
      <c r="C12" s="2">
        <v>0</v>
      </c>
      <c r="D12" s="39"/>
      <c r="E12" s="2"/>
      <c r="F12" s="2"/>
      <c r="G12" s="124"/>
    </row>
    <row r="13" spans="1:7" ht="34.5" customHeight="1" thickBot="1" x14ac:dyDescent="0.25">
      <c r="A13" s="40" t="s">
        <v>72</v>
      </c>
      <c r="B13" s="8">
        <v>0</v>
      </c>
      <c r="C13" s="8">
        <v>0</v>
      </c>
      <c r="D13" s="68"/>
      <c r="E13" s="8"/>
      <c r="F13" s="8"/>
      <c r="G13" s="125"/>
    </row>
    <row r="14" spans="1:7" ht="15" customHeight="1" thickBot="1" x14ac:dyDescent="0.3">
      <c r="A14" s="33" t="s">
        <v>80</v>
      </c>
      <c r="B14" s="34">
        <f>SUM(B8:B13)</f>
        <v>315208.21000000002</v>
      </c>
      <c r="C14" s="34">
        <f>SUM(C8:C13)</f>
        <v>228114.30000000002</v>
      </c>
      <c r="D14" s="35">
        <f>SUM(D8:D13)</f>
        <v>48305.336450000003</v>
      </c>
      <c r="E14" s="34">
        <f>SUM(E8:E13)</f>
        <v>-11558.54</v>
      </c>
      <c r="F14" s="34"/>
      <c r="G14" s="58">
        <f>SUM(G8)</f>
        <v>179808.96355000001</v>
      </c>
    </row>
    <row r="15" spans="1:7" ht="15" customHeight="1" x14ac:dyDescent="0.25">
      <c r="A15" s="66"/>
      <c r="B15" s="66"/>
      <c r="C15" s="66"/>
      <c r="D15" s="67"/>
      <c r="E15" s="66"/>
      <c r="F15" s="66"/>
      <c r="G15" s="67"/>
    </row>
    <row r="16" spans="1:7" ht="15.75" x14ac:dyDescent="0.25">
      <c r="A16" s="100" t="s">
        <v>95</v>
      </c>
      <c r="B16" s="100"/>
      <c r="C16" s="100"/>
      <c r="D16" s="100"/>
      <c r="E16" s="100"/>
      <c r="F16" s="100"/>
      <c r="G16" s="36">
        <f>G5-C14-D14</f>
        <v>-276419.63644999999</v>
      </c>
    </row>
    <row r="17" spans="1:7" ht="15" customHeight="1" x14ac:dyDescent="0.25">
      <c r="A17" s="66"/>
      <c r="B17" s="66"/>
      <c r="C17" s="66"/>
      <c r="D17" s="67"/>
      <c r="E17" s="66"/>
      <c r="F17" s="66"/>
      <c r="G17" s="67"/>
    </row>
    <row r="18" spans="1:7" ht="15" customHeight="1" x14ac:dyDescent="0.25">
      <c r="A18" s="66"/>
      <c r="B18" s="66"/>
      <c r="C18" s="66"/>
      <c r="D18" s="67"/>
      <c r="E18" s="66"/>
      <c r="F18" s="66"/>
      <c r="G18" s="67"/>
    </row>
    <row r="19" spans="1:7" ht="15" customHeight="1" x14ac:dyDescent="0.25">
      <c r="A19" s="66"/>
      <c r="B19" s="66"/>
      <c r="C19" s="66"/>
      <c r="D19" s="67"/>
      <c r="E19" s="66"/>
      <c r="F19" s="66"/>
      <c r="G19" s="67"/>
    </row>
    <row r="20" spans="1:7" ht="15.75" x14ac:dyDescent="0.25">
      <c r="A20" s="100" t="s">
        <v>83</v>
      </c>
      <c r="B20" s="100"/>
      <c r="C20" s="100"/>
      <c r="D20" s="100"/>
      <c r="E20" s="100"/>
      <c r="F20" s="100"/>
      <c r="G20" s="36">
        <v>0</v>
      </c>
    </row>
    <row r="21" spans="1:7" ht="15" customHeight="1" thickBot="1" x14ac:dyDescent="0.3">
      <c r="A21" s="66"/>
      <c r="B21" s="66"/>
      <c r="C21" s="66"/>
      <c r="D21" s="67"/>
      <c r="E21" s="66"/>
      <c r="F21" s="66"/>
      <c r="G21" s="67"/>
    </row>
    <row r="22" spans="1:7" ht="15" customHeight="1" thickBot="1" x14ac:dyDescent="0.25">
      <c r="A22" s="69" t="s">
        <v>81</v>
      </c>
      <c r="B22" s="21">
        <f>'выборка 15'!O15</f>
        <v>22474.01</v>
      </c>
      <c r="C22" s="21">
        <f>'выборка 15'!P15</f>
        <v>16866.96</v>
      </c>
      <c r="D22" s="70">
        <v>0</v>
      </c>
      <c r="E22" s="21">
        <v>-485.36</v>
      </c>
      <c r="F22" s="21">
        <v>0</v>
      </c>
      <c r="G22" s="71">
        <f>C22-D22</f>
        <v>16866.96</v>
      </c>
    </row>
    <row r="23" spans="1:7" x14ac:dyDescent="0.2">
      <c r="G23" s="41"/>
    </row>
    <row r="24" spans="1:7" ht="15.75" x14ac:dyDescent="0.25">
      <c r="A24" s="100" t="s">
        <v>95</v>
      </c>
      <c r="B24" s="100"/>
      <c r="C24" s="100"/>
      <c r="D24" s="100"/>
      <c r="E24" s="100"/>
      <c r="F24" s="100"/>
      <c r="G24" s="36">
        <f>G20+C22-D22</f>
        <v>16866.96</v>
      </c>
    </row>
    <row r="27" spans="1:7" x14ac:dyDescent="0.2">
      <c r="A27" s="122" t="s">
        <v>92</v>
      </c>
      <c r="B27" s="122"/>
      <c r="C27" s="122"/>
      <c r="D27" s="122"/>
      <c r="E27" s="122"/>
    </row>
  </sheetData>
  <mergeCells count="7">
    <mergeCell ref="A3:G3"/>
    <mergeCell ref="A5:F5"/>
    <mergeCell ref="A24:F24"/>
    <mergeCell ref="A27:E27"/>
    <mergeCell ref="A16:F16"/>
    <mergeCell ref="A20:F20"/>
    <mergeCell ref="G8:G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  <vt:lpstr>отчет ТО</vt:lpstr>
      <vt:lpstr>расход по дому ТО 16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2017-02-21T08:45:42Z</cp:lastPrinted>
  <dcterms:created xsi:type="dcterms:W3CDTF">2015-02-24T21:57:31Z</dcterms:created>
  <dcterms:modified xsi:type="dcterms:W3CDTF">2017-02-26T14:24:15Z</dcterms:modified>
</cp:coreProperties>
</file>