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" sheetId="7" r:id="rId7"/>
    <sheet name="расход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6" i="8" l="1"/>
  <c r="F17" i="8" s="1"/>
  <c r="D8" i="7" s="1"/>
  <c r="D9" i="7" s="1"/>
  <c r="D10" i="7" s="1"/>
  <c r="C8" i="7"/>
  <c r="B8" i="7"/>
  <c r="C9" i="7"/>
  <c r="B9" i="7"/>
  <c r="C8" i="5"/>
  <c r="F16" i="6"/>
  <c r="D10" i="5"/>
  <c r="D9" i="5"/>
  <c r="B8" i="5"/>
  <c r="C11" i="5" l="1"/>
  <c r="B11" i="5"/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F17" i="6" s="1"/>
  <c r="D8" i="5" s="1"/>
  <c r="D11" i="5" s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<sst xmlns="http://schemas.openxmlformats.org/spreadsheetml/2006/main" count="183" uniqueCount="134">
  <si>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</si>
  <si>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</si>
  <si>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</si>
  <si>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</si>
  <si>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</si>
  <si>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</si>
  <si>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</si>
  <si>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</si>
  <si>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</si>
  <si>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</si>
  <si>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</si>
  <si>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</si>
  <si>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</si>
  <si>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</si>
  <si>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</si>
  <si>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</si>
  <si>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</si>
  <si>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</si>
  <si>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</si>
  <si>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</si>
  <si>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</si>
  <si>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</si>
  <si>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</si>
  <si>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</si>
  <si>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</si>
  <si>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</si>
  <si>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</si>
  <si>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</si>
  <si>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</si>
  <si>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</si>
  <si>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</si>
  <si>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</si>
  <si>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</si>
  <si>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</si>
  <si>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</si>
  <si>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</si>
  <si>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</si>
  <si>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</si>
  <si>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</si>
  <si>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</si>
  <si>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</si>
  <si>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</si>
  <si>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</si>
  <si>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</si>
  <si>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</si>
  <si>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</si>
  <si>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</si>
  <si>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</si>
  <si>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</si>
  <si>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</si>
  <si>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</si>
  <si>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</si>
  <si>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</si>
  <si>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</si>
  <si>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</si>
  <si>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</si>
  <si>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</si>
  <si>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</si>
  <si>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</si>
  <si>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</si>
  <si>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</si>
  <si>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</si>
  <si>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</si>
  <si>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</si>
  <si>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</si>
  <si>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</si>
  <si>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</si>
  <si>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</si>
  <si>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</si>
  <si>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</si>
  <si>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</si>
  <si>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</si>
  <si>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</si>
  <si>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</si>
  <si>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</si>
  <si>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</si>
  <si>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</si>
  <si>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</si>
  <si>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</si>
  <si>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</si>
  <si>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</si>
  <si>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</si>
  <si>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Виноградная, 21Б</t>
  </si>
  <si>
    <t>в доме по адресу ул. Виноградная, 21Б</t>
  </si>
  <si>
    <t>Остаток денежных средств дома на 01.06.2015 г</t>
  </si>
  <si>
    <t>июнь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</si>
  <si>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</si>
  <si>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</si>
  <si>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</si>
  <si>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</si>
  <si>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</si>
  <si>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>Содержание и Ремонт жилья</t>
  </si>
  <si>
    <t>октябрь</t>
  </si>
  <si>
    <t>декабрь</t>
  </si>
  <si>
    <t>Информация о выполненных работах  по статье "Ремонт и Содержание жилья"</t>
  </si>
  <si>
    <t>Информация о собранных и израсходованных денежных средствах по статье "Ремонт и Содержание Жилья" за период с 01.01.2016 г по 31.07.2016 г по адресу ул. Виноградная, 21Б</t>
  </si>
  <si>
    <t>переходящее сальдо на 01.01.16 г</t>
  </si>
  <si>
    <t>за период с 01.01.2016 по 31.07.2016 гг.</t>
  </si>
  <si>
    <t>корректировка весенне-осеннего осмотра 2015 г</t>
  </si>
  <si>
    <t>корректировка сметы №13 от 30.10.2015 г</t>
  </si>
  <si>
    <t>январь</t>
  </si>
  <si>
    <t>кв.3</t>
  </si>
  <si>
    <t>ремонт системы ЦО</t>
  </si>
  <si>
    <t>ремонт трубопроводов канализации</t>
  </si>
  <si>
    <t>июль</t>
  </si>
  <si>
    <t>гидравлические испытания ЦО</t>
  </si>
  <si>
    <t xml:space="preserve"> внутридомовая система ЦО</t>
  </si>
  <si>
    <t>ревизия щита этажного</t>
  </si>
  <si>
    <t>щит этажный</t>
  </si>
  <si>
    <t>Генеральный директор ООО У0 "ТаганСервис"____________________________________________</t>
  </si>
  <si>
    <t>апрель</t>
  </si>
  <si>
    <t>аккарицидная обработка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</si>
  <si>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</si>
  <si>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</si>
  <si>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</si>
  <si>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переходящее сальдо на 01.08.16 г</t>
  </si>
  <si>
    <t>Информация о собранных и израсходованных денежных средствах по статье "Ремонт  Жилья" за период с 01.08.2016 г по 31.12.2016 г по адресу ул. Виноградная, 21Б</t>
  </si>
  <si>
    <t>август</t>
  </si>
  <si>
    <t>подъезд 1</t>
  </si>
  <si>
    <t>ремонт подъезда</t>
  </si>
  <si>
    <t>изготовление и установка козырька</t>
  </si>
  <si>
    <t>кв.5</t>
  </si>
  <si>
    <t>смена труб ХВС</t>
  </si>
  <si>
    <t>сентябрь</t>
  </si>
  <si>
    <t>кровля</t>
  </si>
  <si>
    <t>ремонт кровли</t>
  </si>
  <si>
    <t>кв.1,2,3,4</t>
  </si>
  <si>
    <t>ремонт распредкоробки</t>
  </si>
  <si>
    <t>кв.7</t>
  </si>
  <si>
    <t>смена труб ЦО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</si>
  <si>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</si>
  <si>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</si>
  <si>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за период с 01.08.2016 по 31.12.2016 гг.</t>
  </si>
  <si>
    <t>Информация о выполненных работах  по статье "Ремонт  жилья"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</si>
</sst>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0" fillId="0" borderId="0" xfId="0" applyFont="1"/>
    <xf numFmtId="2" fontId="10" fillId="0" borderId="3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F15">
            <v>64108.860000000008</v>
          </cell>
          <cell r="AH15">
            <v>46948.15</v>
          </cell>
          <cell r="AJ15">
            <v>704.22225000000003</v>
          </cell>
          <cell r="AL15">
            <v>27.043950000000002</v>
          </cell>
          <cell r="BB15">
            <v>10964.436000000002</v>
          </cell>
          <cell r="BD15">
            <v>945.20999999999992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AK15">
            <v>121883.66000000002</v>
          </cell>
          <cell r="AM15">
            <v>98307.209999999992</v>
          </cell>
          <cell r="AO15">
            <v>1474.6081500000003</v>
          </cell>
          <cell r="AQ15">
            <v>59.625749999999996</v>
          </cell>
          <cell r="BG15">
            <v>21928.872000000007</v>
          </cell>
          <cell r="BI15">
            <v>1890.4199999999998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Y14">
            <v>20974.75</v>
          </cell>
          <cell r="AA14">
            <v>16095.53</v>
          </cell>
          <cell r="AC14">
            <v>241.43295000000001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900.4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2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900.4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2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900.4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2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900.4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2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900.4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2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900.4</v>
      </c>
      <c r="C8" s="2">
        <v>4186</v>
      </c>
      <c r="D8" s="2">
        <v>0</v>
      </c>
      <c r="E8" s="20">
        <f t="shared" si="0"/>
        <v>4186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20">
        <f t="shared" si="4"/>
        <v>3645.88</v>
      </c>
      <c r="AH8" s="2">
        <v>0</v>
      </c>
      <c r="AI8" s="2">
        <v>0</v>
      </c>
      <c r="AJ8" s="20">
        <f t="shared" si="5"/>
        <v>0</v>
      </c>
      <c r="AK8" s="52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900.4</v>
      </c>
      <c r="C9" s="2">
        <v>0</v>
      </c>
      <c r="D9" s="2">
        <v>0</v>
      </c>
      <c r="E9" s="20">
        <f t="shared" si="0"/>
        <v>0</v>
      </c>
      <c r="F9" s="2">
        <v>3107.64</v>
      </c>
      <c r="G9" s="2">
        <v>0</v>
      </c>
      <c r="H9" s="20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20">
        <f t="shared" si="4"/>
        <v>8128.8</v>
      </c>
      <c r="AH9" s="2">
        <v>2706.66</v>
      </c>
      <c r="AI9" s="2">
        <v>0</v>
      </c>
      <c r="AJ9" s="20">
        <f t="shared" si="5"/>
        <v>2706.66</v>
      </c>
      <c r="AK9" s="52">
        <f t="shared" si="6"/>
        <v>3.0073500000000002</v>
      </c>
      <c r="AL9" s="22">
        <f t="shared" si="7"/>
        <v>40.599899999999998</v>
      </c>
    </row>
    <row r="10" spans="1:38" x14ac:dyDescent="0.2">
      <c r="A10" s="14" t="s">
        <v>82</v>
      </c>
      <c r="B10" s="4">
        <v>900.4</v>
      </c>
      <c r="C10" s="2">
        <v>0</v>
      </c>
      <c r="D10" s="2">
        <v>0</v>
      </c>
      <c r="E10" s="20">
        <f t="shared" si="0"/>
        <v>0</v>
      </c>
      <c r="F10" s="2">
        <v>507.79</v>
      </c>
      <c r="G10" s="2">
        <v>0</v>
      </c>
      <c r="H10" s="20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20">
        <f t="shared" si="4"/>
        <v>8128.8</v>
      </c>
      <c r="AH10" s="2">
        <v>10046.48</v>
      </c>
      <c r="AI10" s="2">
        <v>0</v>
      </c>
      <c r="AJ10" s="20">
        <f t="shared" si="5"/>
        <v>10046.48</v>
      </c>
      <c r="AK10" s="52">
        <f t="shared" si="6"/>
        <v>4.9411500000000004</v>
      </c>
      <c r="AL10" s="22">
        <f t="shared" si="7"/>
        <v>150.69719999999998</v>
      </c>
    </row>
    <row r="11" spans="1:38" x14ac:dyDescent="0.2">
      <c r="A11" s="14" t="s">
        <v>82</v>
      </c>
      <c r="B11" s="4">
        <v>900.4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2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900.4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2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900.4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2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900.4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2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v>0</v>
      </c>
      <c r="C15" s="9">
        <f t="shared" ref="C15:G15" si="8">SUM(C3:C14)</f>
        <v>4186</v>
      </c>
      <c r="D15" s="9">
        <f t="shared" si="8"/>
        <v>0</v>
      </c>
      <c r="E15" s="21">
        <f t="shared" si="8"/>
        <v>4186</v>
      </c>
      <c r="F15" s="9">
        <f t="shared" si="8"/>
        <v>3615.43</v>
      </c>
      <c r="G15" s="9">
        <f t="shared" si="8"/>
        <v>0</v>
      </c>
      <c r="H15" s="21">
        <f t="shared" ref="H15:AE15" si="9">SUM(H3:H14)</f>
        <v>3615.43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54.231449999999995</v>
      </c>
      <c r="O15" s="12">
        <f t="shared" si="9"/>
        <v>1584.37</v>
      </c>
      <c r="P15" s="9">
        <f t="shared" si="9"/>
        <v>943.86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2250.5</v>
      </c>
      <c r="V15" s="9">
        <f t="shared" si="9"/>
        <v>647.94000000000005</v>
      </c>
      <c r="W15" s="9">
        <f t="shared" si="9"/>
        <v>0</v>
      </c>
      <c r="X15" s="9">
        <f t="shared" si="9"/>
        <v>0</v>
      </c>
      <c r="Y15" s="9">
        <f t="shared" si="9"/>
        <v>5005.12</v>
      </c>
      <c r="Z15" s="9">
        <f t="shared" si="9"/>
        <v>2992.6000000000004</v>
      </c>
      <c r="AA15" s="9">
        <f t="shared" si="9"/>
        <v>900.34</v>
      </c>
      <c r="AB15" s="9">
        <f t="shared" si="9"/>
        <v>529.90000000000009</v>
      </c>
      <c r="AC15" s="9">
        <f t="shared" si="9"/>
        <v>5779.3099999999995</v>
      </c>
      <c r="AD15" s="13">
        <f t="shared" si="9"/>
        <v>3449</v>
      </c>
      <c r="AE15" s="9">
        <f t="shared" si="9"/>
        <v>19903.48</v>
      </c>
      <c r="AF15" s="9">
        <f>SUM(AF3:AF14)</f>
        <v>0</v>
      </c>
      <c r="AG15" s="21">
        <f>SUM(AG3:AG14)</f>
        <v>19903.48</v>
      </c>
      <c r="AH15" s="9">
        <f>SUM(AH3:AH14)</f>
        <v>12753.14</v>
      </c>
      <c r="AI15" s="9">
        <f>SUM(AI3:AI14)</f>
        <v>0</v>
      </c>
      <c r="AJ15" s="21">
        <f>SUM(AJ3:AJ14)</f>
        <v>12753.14</v>
      </c>
      <c r="AK15" s="21">
        <f t="shared" ref="AK15" si="10">SUM(AK3:AK14)</f>
        <v>7.948500000000001</v>
      </c>
      <c r="AL15" s="23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3" t="s">
        <v>13</v>
      </c>
      <c r="C2" s="73"/>
      <c r="D2" s="73"/>
      <c r="E2" s="73"/>
      <c r="F2" s="73"/>
    </row>
    <row r="3" spans="2:9" ht="26.25" customHeight="1" x14ac:dyDescent="0.35">
      <c r="B3" s="72" t="s">
        <v>87</v>
      </c>
      <c r="C3" s="72"/>
      <c r="D3" s="72"/>
      <c r="E3" s="72"/>
      <c r="F3" s="72"/>
      <c r="G3" s="1"/>
      <c r="H3" s="1"/>
      <c r="I3" s="1"/>
    </row>
    <row r="4" spans="2:9" ht="30" customHeight="1" thickBot="1" x14ac:dyDescent="0.25">
      <c r="B4" s="72"/>
      <c r="C4" s="72"/>
      <c r="D4" s="72"/>
      <c r="E4" s="72"/>
      <c r="F4" s="72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4" t="s">
        <v>1</v>
      </c>
      <c r="C6" s="55">
        <f>'отчет тек. ремонт'!B13</f>
        <v>4186</v>
      </c>
      <c r="D6" s="55">
        <f>'отчет тек. ремонт'!C13</f>
        <v>3615.43</v>
      </c>
      <c r="E6" s="55">
        <f>'отчет тек. ремонт'!E13</f>
        <v>6768.89</v>
      </c>
      <c r="F6" s="62">
        <f>'отчет тек. ремонт'!G15</f>
        <v>110389.28854999998</v>
      </c>
    </row>
    <row r="7" spans="2:9" x14ac:dyDescent="0.2">
      <c r="B7" s="56" t="s">
        <v>60</v>
      </c>
      <c r="C7" s="4">
        <f>'отчет сод. жилья'!B12</f>
        <v>0</v>
      </c>
      <c r="D7" s="4">
        <f>'отчет сод. жилья'!C12</f>
        <v>0</v>
      </c>
      <c r="E7" s="4" t="e">
        <f>'отчет сод. жилья'!#REF!</f>
        <v>#REF!</v>
      </c>
      <c r="F7" s="63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жилья'!B15</f>
        <v>0</v>
      </c>
      <c r="D8" s="24">
        <f>'отчет сод. жилья'!C15</f>
        <v>0</v>
      </c>
      <c r="E8" s="2" t="e">
        <f>'отчет сод. жилья'!#REF!</f>
        <v>#REF!</v>
      </c>
      <c r="F8" s="64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58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58">
        <v>0</v>
      </c>
    </row>
    <row r="11" spans="2:9" ht="25.5" x14ac:dyDescent="0.2">
      <c r="B11" s="57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58">
        <v>0</v>
      </c>
    </row>
    <row r="12" spans="2:9" x14ac:dyDescent="0.2">
      <c r="B12" s="57" t="s">
        <v>6</v>
      </c>
      <c r="C12" s="2">
        <f>'выборка 15'!W15</f>
        <v>0</v>
      </c>
      <c r="D12" s="2">
        <v>0</v>
      </c>
      <c r="E12" s="2">
        <v>0</v>
      </c>
      <c r="F12" s="58">
        <v>0</v>
      </c>
    </row>
    <row r="13" spans="2:9" x14ac:dyDescent="0.2">
      <c r="B13" s="57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58">
        <v>0</v>
      </c>
    </row>
    <row r="15" spans="2:9" ht="25.5" x14ac:dyDescent="0.2">
      <c r="B15" s="57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58">
        <f>D15-9557</f>
        <v>-9027.1</v>
      </c>
    </row>
    <row r="16" spans="2:9" ht="26.25" thickBot="1" x14ac:dyDescent="0.25">
      <c r="B16" s="59" t="s">
        <v>10</v>
      </c>
      <c r="C16" s="60">
        <f>'выборка 15'!AC15</f>
        <v>5779.3099999999995</v>
      </c>
      <c r="D16" s="60">
        <f>'выборка 15'!AD15</f>
        <v>3449</v>
      </c>
      <c r="E16" s="60">
        <v>2933.63</v>
      </c>
      <c r="F16" s="61">
        <v>0</v>
      </c>
    </row>
    <row r="18" spans="2:6" ht="19.5" customHeight="1" x14ac:dyDescent="0.2">
      <c r="B18" s="74" t="s">
        <v>86</v>
      </c>
      <c r="C18" s="74"/>
      <c r="D18" s="74"/>
      <c r="E18" s="74"/>
      <c r="F18" s="74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2" sqref="A2:G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5" t="s">
        <v>90</v>
      </c>
      <c r="B2" s="75"/>
      <c r="C2" s="75"/>
      <c r="D2" s="75"/>
      <c r="E2" s="75"/>
      <c r="F2" s="75"/>
      <c r="G2" s="75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76" t="s">
        <v>84</v>
      </c>
      <c r="B4" s="76"/>
      <c r="C4" s="76"/>
      <c r="D4" s="76"/>
      <c r="E4" s="76"/>
      <c r="F4" s="76"/>
      <c r="G4" s="30">
        <v>106828.09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4186</v>
      </c>
      <c r="C7" s="4">
        <f>'выборка 15'!F15+'выборка 15'!G15</f>
        <v>3615.43</v>
      </c>
      <c r="D7" s="77">
        <f>'расход по дому ТР 15'!I12</f>
        <v>54.231449999999995</v>
      </c>
      <c r="E7" s="4">
        <v>6768.89</v>
      </c>
      <c r="F7" s="4">
        <v>0</v>
      </c>
      <c r="G7" s="77">
        <f>C13-D13</f>
        <v>3561.1985500000001</v>
      </c>
    </row>
    <row r="8" spans="1:7" x14ac:dyDescent="0.2">
      <c r="A8" s="7" t="s">
        <v>69</v>
      </c>
      <c r="B8" s="2">
        <v>0</v>
      </c>
      <c r="C8" s="2">
        <v>0</v>
      </c>
      <c r="D8" s="78"/>
      <c r="E8" s="2">
        <v>0</v>
      </c>
      <c r="F8" s="2">
        <v>0</v>
      </c>
      <c r="G8" s="78"/>
    </row>
    <row r="9" spans="1:7" x14ac:dyDescent="0.2">
      <c r="A9" s="7" t="s">
        <v>70</v>
      </c>
      <c r="B9" s="2">
        <v>0</v>
      </c>
      <c r="C9" s="2">
        <v>0</v>
      </c>
      <c r="D9" s="78"/>
      <c r="E9" s="2">
        <v>0</v>
      </c>
      <c r="F9" s="2">
        <v>0</v>
      </c>
      <c r="G9" s="78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78"/>
      <c r="E10" s="2">
        <v>0</v>
      </c>
      <c r="F10" s="2">
        <v>0</v>
      </c>
      <c r="G10" s="78"/>
    </row>
    <row r="11" spans="1:7" x14ac:dyDescent="0.2">
      <c r="A11" s="7" t="s">
        <v>72</v>
      </c>
      <c r="B11" s="2">
        <v>0</v>
      </c>
      <c r="C11" s="2">
        <v>0</v>
      </c>
      <c r="D11" s="78"/>
      <c r="E11" s="2">
        <v>0</v>
      </c>
      <c r="F11" s="2">
        <v>0</v>
      </c>
      <c r="G11" s="78"/>
    </row>
    <row r="12" spans="1:7" ht="13.5" thickBot="1" x14ac:dyDescent="0.25">
      <c r="A12" s="34" t="s">
        <v>73</v>
      </c>
      <c r="B12" s="2">
        <v>0</v>
      </c>
      <c r="C12" s="2">
        <v>0</v>
      </c>
      <c r="D12" s="79"/>
      <c r="E12" s="2">
        <v>0</v>
      </c>
      <c r="F12" s="2">
        <v>0</v>
      </c>
      <c r="G12" s="79"/>
    </row>
    <row r="13" spans="1:7" ht="15.75" thickBot="1" x14ac:dyDescent="0.3">
      <c r="A13" s="35" t="s">
        <v>74</v>
      </c>
      <c r="B13" s="36">
        <f>SUM(B7:B12)</f>
        <v>4186</v>
      </c>
      <c r="C13" s="36">
        <f>SUM(C7:C12)</f>
        <v>3615.43</v>
      </c>
      <c r="D13" s="37">
        <f>SUM(D7)</f>
        <v>54.231449999999995</v>
      </c>
      <c r="E13" s="36">
        <f>SUM(E7:E12)</f>
        <v>6768.89</v>
      </c>
      <c r="F13" s="36">
        <f>SUM(F7:F12)</f>
        <v>0</v>
      </c>
      <c r="G13" s="53">
        <f>G7</f>
        <v>3561.1985500000001</v>
      </c>
    </row>
    <row r="15" spans="1:7" ht="15.75" x14ac:dyDescent="0.25">
      <c r="A15" s="76" t="s">
        <v>88</v>
      </c>
      <c r="B15" s="76"/>
      <c r="C15" s="76"/>
      <c r="D15" s="76"/>
      <c r="E15" s="76"/>
      <c r="F15" s="76"/>
      <c r="G15" s="38">
        <f>G4+C13-D13</f>
        <v>110389.28854999998</v>
      </c>
    </row>
    <row r="17" spans="1:5" x14ac:dyDescent="0.2">
      <c r="A17" s="74" t="s">
        <v>86</v>
      </c>
      <c r="B17" s="74"/>
      <c r="C17" s="74"/>
      <c r="D17" s="74"/>
      <c r="E17" s="7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6.5" customHeight="1" x14ac:dyDescent="0.25">
      <c r="A2" s="89" t="s">
        <v>16</v>
      </c>
      <c r="B2" s="91" t="s">
        <v>17</v>
      </c>
      <c r="C2" s="91" t="s">
        <v>18</v>
      </c>
      <c r="D2" s="91" t="s">
        <v>19</v>
      </c>
      <c r="E2" s="91" t="s">
        <v>20</v>
      </c>
      <c r="F2" s="91" t="s">
        <v>21</v>
      </c>
      <c r="G2" s="91" t="s">
        <v>22</v>
      </c>
      <c r="H2" s="91" t="s">
        <v>23</v>
      </c>
      <c r="I2" s="91" t="s">
        <v>24</v>
      </c>
      <c r="J2" s="93" t="s">
        <v>25</v>
      </c>
      <c r="K2" s="94"/>
    </row>
    <row r="3" spans="1:11" ht="29.25" customHeight="1" thickBot="1" x14ac:dyDescent="0.3">
      <c r="A3" s="90"/>
      <c r="B3" s="92"/>
      <c r="C3" s="92"/>
      <c r="D3" s="92"/>
      <c r="E3" s="92"/>
      <c r="F3" s="92"/>
      <c r="G3" s="92"/>
      <c r="H3" s="92"/>
      <c r="I3" s="92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80" t="s">
        <v>28</v>
      </c>
      <c r="B11" s="81"/>
      <c r="C11" s="81"/>
      <c r="D11" s="81"/>
      <c r="E11" s="81"/>
      <c r="F11" s="81"/>
      <c r="G11" s="81"/>
      <c r="H11" s="82"/>
      <c r="I11" s="27">
        <f>'выборка 15'!M15+'выборка 15'!N15</f>
        <v>54.231449999999995</v>
      </c>
      <c r="J11" s="8"/>
      <c r="K11" s="8"/>
    </row>
    <row r="12" spans="1:11" ht="15.75" thickBot="1" x14ac:dyDescent="0.3">
      <c r="A12" s="83" t="s">
        <v>29</v>
      </c>
      <c r="B12" s="84"/>
      <c r="C12" s="84"/>
      <c r="D12" s="84"/>
      <c r="E12" s="84"/>
      <c r="F12" s="84"/>
      <c r="G12" s="84"/>
      <c r="H12" s="85"/>
      <c r="I12" s="28">
        <f>SUM(I4:I11)</f>
        <v>54.231449999999995</v>
      </c>
      <c r="J12" s="86"/>
      <c r="K12" s="87"/>
    </row>
    <row r="15" spans="1:11" x14ac:dyDescent="0.2">
      <c r="A15" s="74" t="s">
        <v>86</v>
      </c>
      <c r="B15" s="74"/>
      <c r="C15" s="74"/>
      <c r="D15" s="74"/>
      <c r="E15" s="74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workbookViewId="0">
      <selection activeCell="A10" sqref="A10"/>
    </sheetView>
  </sheetViews>
  <sheetFormatPr defaultRowHeight="12.75" x14ac:dyDescent="0.2"/>
  <cols>
    <col min="1" max="1" width="36.140625" customWidth="1"/>
    <col min="2" max="2" width="18.5703125" customWidth="1"/>
    <col min="3" max="3" width="16.7109375" customWidth="1"/>
    <col min="4" max="4" width="15.140625" customWidth="1"/>
    <col min="5" max="5" width="14.140625" customWidth="1"/>
  </cols>
  <sheetData>
    <row r="3" spans="1:5" ht="93.75" customHeight="1" x14ac:dyDescent="0.2">
      <c r="A3" s="95" t="s">
        <v>95</v>
      </c>
      <c r="B3" s="95"/>
      <c r="C3" s="95"/>
      <c r="D3" s="95"/>
      <c r="E3" s="95"/>
    </row>
    <row r="5" spans="1:5" ht="13.5" thickBot="1" x14ac:dyDescent="0.25"/>
    <row r="6" spans="1:5" ht="31.5" customHeight="1" x14ac:dyDescent="0.25">
      <c r="A6" s="65"/>
      <c r="B6" s="39" t="s">
        <v>63</v>
      </c>
      <c r="C6" s="39" t="s">
        <v>64</v>
      </c>
      <c r="D6" s="96" t="s">
        <v>65</v>
      </c>
      <c r="E6" s="97"/>
    </row>
    <row r="7" spans="1:5" ht="15" customHeight="1" x14ac:dyDescent="0.25">
      <c r="A7" s="98" t="s">
        <v>96</v>
      </c>
      <c r="B7" s="99"/>
      <c r="C7" s="66">
        <v>100569.72</v>
      </c>
      <c r="D7" s="100"/>
      <c r="E7" s="101"/>
    </row>
    <row r="8" spans="1:5" ht="33" customHeight="1" x14ac:dyDescent="0.2">
      <c r="A8" s="14" t="s">
        <v>91</v>
      </c>
      <c r="B8" s="67">
        <f>'[1]июль 16'!$AK$15-[1]декабрь!$AF$15</f>
        <v>57774.80000000001</v>
      </c>
      <c r="C8" s="4">
        <f>'[1]июль 16'!$AM$15-[1]декабрь!$AH$15+3450.61</f>
        <v>54809.669999999991</v>
      </c>
      <c r="D8" s="102">
        <f>'расход по дому ТО'!F17</f>
        <v>19778.9856</v>
      </c>
      <c r="E8" s="103"/>
    </row>
    <row r="9" spans="1:5" ht="31.5" customHeight="1" x14ac:dyDescent="0.2">
      <c r="A9" s="3" t="s">
        <v>75</v>
      </c>
      <c r="B9" s="2">
        <v>0</v>
      </c>
      <c r="C9" s="2">
        <v>0</v>
      </c>
      <c r="D9" s="102">
        <f>'[1]июль 16'!$BG$15-[1]декабрь!$BB$15</f>
        <v>10964.436000000005</v>
      </c>
      <c r="E9" s="103"/>
    </row>
    <row r="10" spans="1:5" ht="30" customHeight="1" thickBot="1" x14ac:dyDescent="0.25">
      <c r="A10" s="3" t="s">
        <v>76</v>
      </c>
      <c r="B10" s="2">
        <v>0</v>
      </c>
      <c r="C10" s="2">
        <v>0</v>
      </c>
      <c r="D10" s="102">
        <f>'[1]июль 16'!$BI$15-[1]декабрь!$BD$15</f>
        <v>945.20999999999992</v>
      </c>
      <c r="E10" s="103"/>
    </row>
    <row r="11" spans="1:5" ht="26.25" customHeight="1" thickBot="1" x14ac:dyDescent="0.3">
      <c r="A11" s="35" t="s">
        <v>74</v>
      </c>
      <c r="B11" s="36">
        <f>SUM(B8:B10)</f>
        <v>57774.80000000001</v>
      </c>
      <c r="C11" s="36">
        <f>SUM(C7:C10)</f>
        <v>155379.38999999998</v>
      </c>
      <c r="D11" s="104">
        <f>SUM(D8:D10)</f>
        <v>31688.631600000004</v>
      </c>
      <c r="E11" s="105"/>
    </row>
    <row r="12" spans="1:5" ht="15" customHeight="1" x14ac:dyDescent="0.25">
      <c r="A12" s="114" t="s">
        <v>112</v>
      </c>
      <c r="B12" s="114"/>
      <c r="C12" s="114"/>
      <c r="D12" s="114"/>
      <c r="E12" s="114">
        <v>57578.05</v>
      </c>
    </row>
    <row r="13" spans="1:5" ht="15.75" customHeight="1" x14ac:dyDescent="0.25">
      <c r="A13" s="114" t="s">
        <v>113</v>
      </c>
      <c r="B13" s="114"/>
      <c r="C13" s="114"/>
      <c r="D13" s="114"/>
      <c r="E13" s="114">
        <v>66112.710000000006</v>
      </c>
    </row>
    <row r="14" spans="1:5" ht="15" customHeight="1" x14ac:dyDescent="0.2"/>
    <row r="15" spans="1:5" ht="15" customHeight="1" x14ac:dyDescent="0.2"/>
    <row r="16" spans="1:5" x14ac:dyDescent="0.2">
      <c r="A16" s="68" t="s">
        <v>114</v>
      </c>
      <c r="B16" s="68"/>
      <c r="C16" s="68"/>
      <c r="D16" s="69"/>
      <c r="E16" s="68">
        <v>39099.43</v>
      </c>
    </row>
    <row r="17" spans="1:4" ht="15.75" customHeight="1" x14ac:dyDescent="0.2"/>
    <row r="18" spans="1:4" x14ac:dyDescent="0.2">
      <c r="A18" s="70" t="s">
        <v>109</v>
      </c>
      <c r="B18" s="70"/>
      <c r="C18" s="70"/>
      <c r="D18" s="70"/>
    </row>
    <row r="20" spans="1:4" ht="12.75" customHeight="1" x14ac:dyDescent="0.2"/>
  </sheetData>
  <mergeCells count="8">
    <mergeCell ref="A3:E3"/>
    <mergeCell ref="D6:E6"/>
    <mergeCell ref="A7:B7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32" sqref="F3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0.140625" customWidth="1"/>
  </cols>
  <sheetData>
    <row r="2" spans="1:6" ht="17.25" x14ac:dyDescent="0.3">
      <c r="A2" s="106" t="s">
        <v>94</v>
      </c>
      <c r="B2" s="106"/>
      <c r="C2" s="106"/>
      <c r="D2" s="106"/>
      <c r="E2" s="106"/>
      <c r="F2" s="106"/>
    </row>
    <row r="3" spans="1:6" ht="17.25" x14ac:dyDescent="0.3">
      <c r="A3" s="106" t="s">
        <v>83</v>
      </c>
      <c r="B3" s="106"/>
      <c r="C3" s="106"/>
      <c r="D3" s="106"/>
      <c r="E3" s="106"/>
      <c r="F3" s="106"/>
    </row>
    <row r="4" spans="1:6" ht="17.25" x14ac:dyDescent="0.3">
      <c r="A4" s="106" t="s">
        <v>97</v>
      </c>
      <c r="B4" s="106"/>
      <c r="C4" s="106"/>
      <c r="D4" s="106"/>
      <c r="E4" s="106"/>
      <c r="F4" s="106"/>
    </row>
    <row r="5" spans="1:6" ht="13.5" thickBot="1" x14ac:dyDescent="0.25"/>
    <row r="6" spans="1:6" ht="45.75" thickBot="1" x14ac:dyDescent="0.25">
      <c r="A6" s="40" t="s">
        <v>16</v>
      </c>
      <c r="B6" s="41" t="s">
        <v>17</v>
      </c>
      <c r="C6" s="42" t="s">
        <v>18</v>
      </c>
      <c r="D6" s="42" t="s">
        <v>77</v>
      </c>
      <c r="E6" s="42" t="s">
        <v>20</v>
      </c>
      <c r="F6" s="6" t="s">
        <v>78</v>
      </c>
    </row>
    <row r="7" spans="1:6" ht="13.5" thickBot="1" x14ac:dyDescent="0.25">
      <c r="A7" s="43">
        <v>1</v>
      </c>
      <c r="B7" s="44">
        <v>2016</v>
      </c>
      <c r="C7" s="111" t="s">
        <v>99</v>
      </c>
      <c r="D7" s="112"/>
      <c r="E7" s="113"/>
      <c r="F7" s="47">
        <v>-1413.69</v>
      </c>
    </row>
    <row r="8" spans="1:6" x14ac:dyDescent="0.2">
      <c r="A8" s="43">
        <v>4</v>
      </c>
      <c r="B8" s="44">
        <v>2016</v>
      </c>
      <c r="C8" s="111" t="s">
        <v>98</v>
      </c>
      <c r="D8" s="112"/>
      <c r="E8" s="113"/>
      <c r="F8" s="47">
        <v>-3000</v>
      </c>
    </row>
    <row r="9" spans="1:6" x14ac:dyDescent="0.2">
      <c r="A9" s="43">
        <v>5</v>
      </c>
      <c r="B9" s="44">
        <v>2016</v>
      </c>
      <c r="C9" s="45" t="s">
        <v>100</v>
      </c>
      <c r="D9" s="46" t="s">
        <v>101</v>
      </c>
      <c r="E9" s="46" t="s">
        <v>102</v>
      </c>
      <c r="F9" s="47">
        <v>880.62</v>
      </c>
    </row>
    <row r="10" spans="1:6" x14ac:dyDescent="0.2">
      <c r="A10" s="43"/>
      <c r="B10" s="44"/>
      <c r="C10" s="45" t="s">
        <v>110</v>
      </c>
      <c r="D10" s="46"/>
      <c r="E10" s="46" t="s">
        <v>111</v>
      </c>
      <c r="F10" s="47">
        <v>4320</v>
      </c>
    </row>
    <row r="11" spans="1:6" x14ac:dyDescent="0.2">
      <c r="A11" s="43">
        <v>6</v>
      </c>
      <c r="B11" s="44">
        <v>2016</v>
      </c>
      <c r="C11" s="45" t="s">
        <v>85</v>
      </c>
      <c r="D11" s="46"/>
      <c r="E11" s="46" t="s">
        <v>103</v>
      </c>
      <c r="F11" s="47">
        <v>2805</v>
      </c>
    </row>
    <row r="12" spans="1:6" x14ac:dyDescent="0.2">
      <c r="A12" s="43">
        <v>7</v>
      </c>
      <c r="B12" s="44">
        <v>2016</v>
      </c>
      <c r="C12" s="45" t="s">
        <v>104</v>
      </c>
      <c r="D12" s="46" t="s">
        <v>106</v>
      </c>
      <c r="E12" s="46" t="s">
        <v>105</v>
      </c>
      <c r="F12" s="47">
        <v>14317</v>
      </c>
    </row>
    <row r="13" spans="1:6" x14ac:dyDescent="0.2">
      <c r="A13" s="43">
        <v>8</v>
      </c>
      <c r="B13" s="44">
        <v>2016</v>
      </c>
      <c r="C13" s="45" t="s">
        <v>104</v>
      </c>
      <c r="D13" s="46" t="s">
        <v>108</v>
      </c>
      <c r="E13" s="46" t="s">
        <v>107</v>
      </c>
      <c r="F13" s="47">
        <v>1013</v>
      </c>
    </row>
    <row r="14" spans="1:6" hidden="1" x14ac:dyDescent="0.2">
      <c r="A14" s="43">
        <v>9</v>
      </c>
      <c r="B14" s="44"/>
      <c r="C14" s="45"/>
      <c r="D14" s="46"/>
      <c r="E14" s="46"/>
      <c r="F14" s="47"/>
    </row>
    <row r="15" spans="1:6" hidden="1" x14ac:dyDescent="0.2">
      <c r="A15" s="43"/>
      <c r="B15" s="44"/>
      <c r="C15" s="45"/>
      <c r="D15" s="46"/>
      <c r="E15" s="46"/>
      <c r="F15" s="47"/>
    </row>
    <row r="16" spans="1:6" ht="15.75" thickBot="1" x14ac:dyDescent="0.25">
      <c r="A16" s="48"/>
      <c r="B16" s="107" t="s">
        <v>79</v>
      </c>
      <c r="C16" s="108"/>
      <c r="D16" s="108"/>
      <c r="E16" s="108"/>
      <c r="F16" s="49">
        <f>'[1]июль 16'!$AO$15+'[1]июль 16'!$AQ$15-[1]декабрь!$AJ$15+[1]декабрь!$AL$15</f>
        <v>857.05560000000014</v>
      </c>
    </row>
    <row r="17" spans="1:6" ht="15.75" thickBot="1" x14ac:dyDescent="0.3">
      <c r="A17" s="83" t="s">
        <v>80</v>
      </c>
      <c r="B17" s="84"/>
      <c r="C17" s="84"/>
      <c r="D17" s="50"/>
      <c r="E17" s="50"/>
      <c r="F17" s="51">
        <f>SUM(F7:F16)</f>
        <v>19778.9856</v>
      </c>
    </row>
    <row r="18" spans="1:6" x14ac:dyDescent="0.2">
      <c r="A18" s="109"/>
      <c r="B18" s="109"/>
      <c r="C18" s="110"/>
      <c r="D18" s="110"/>
      <c r="E18" s="110"/>
      <c r="F18" s="110"/>
    </row>
    <row r="22" spans="1:6" ht="15" x14ac:dyDescent="0.25">
      <c r="A22" s="71" t="s">
        <v>109</v>
      </c>
      <c r="B22" s="71"/>
      <c r="C22" s="71"/>
      <c r="D22" s="71"/>
      <c r="E22" s="71"/>
      <c r="F22" s="71"/>
    </row>
  </sheetData>
  <mergeCells count="8">
    <mergeCell ref="A18:F18"/>
    <mergeCell ref="C7:E7"/>
    <mergeCell ref="C8:E8"/>
    <mergeCell ref="A2:F2"/>
    <mergeCell ref="A3:F3"/>
    <mergeCell ref="A4:F4"/>
    <mergeCell ref="B16:E16"/>
    <mergeCell ref="A17:C1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7"/>
  <sheetViews>
    <sheetView workbookViewId="0">
      <selection activeCell="D18" sqref="D18"/>
    </sheetView>
  </sheetViews>
  <sheetFormatPr defaultRowHeight="12.75" x14ac:dyDescent="0.2"/>
  <cols>
    <col min="1" max="1" width="36.140625" customWidth="1"/>
    <col min="2" max="2" width="20.7109375" customWidth="1"/>
    <col min="3" max="3" width="20.5703125" customWidth="1"/>
    <col min="4" max="4" width="15.140625" customWidth="1"/>
    <col min="5" max="5" width="14.140625" customWidth="1"/>
  </cols>
  <sheetData>
    <row r="3" spans="1:5" ht="93.75" customHeight="1" x14ac:dyDescent="0.2">
      <c r="A3" s="95" t="s">
        <v>116</v>
      </c>
      <c r="B3" s="95"/>
      <c r="C3" s="95"/>
      <c r="D3" s="95"/>
      <c r="E3" s="95"/>
    </row>
    <row r="5" spans="1:5" ht="13.5" thickBot="1" x14ac:dyDescent="0.25"/>
    <row r="6" spans="1:5" ht="31.5" customHeight="1" x14ac:dyDescent="0.25">
      <c r="A6" s="65"/>
      <c r="B6" s="39" t="s">
        <v>63</v>
      </c>
      <c r="C6" s="39" t="s">
        <v>64</v>
      </c>
      <c r="D6" s="96" t="s">
        <v>65</v>
      </c>
      <c r="E6" s="97"/>
    </row>
    <row r="7" spans="1:5" ht="15" customHeight="1" x14ac:dyDescent="0.25">
      <c r="A7" s="98" t="s">
        <v>115</v>
      </c>
      <c r="B7" s="99"/>
      <c r="C7" s="66">
        <v>57578.05</v>
      </c>
      <c r="D7" s="100"/>
      <c r="E7" s="101"/>
    </row>
    <row r="8" spans="1:5" ht="33" customHeight="1" thickBot="1" x14ac:dyDescent="0.25">
      <c r="A8" s="14" t="s">
        <v>1</v>
      </c>
      <c r="B8" s="67">
        <f>'[1]декабрь ТР 16'!$Y$14</f>
        <v>20974.75</v>
      </c>
      <c r="C8" s="4">
        <f>'[1]декабрь ТР 16'!$AA$14</f>
        <v>16095.53</v>
      </c>
      <c r="D8" s="102">
        <f>'расход ТР'!F17</f>
        <v>145298.43294999999</v>
      </c>
      <c r="E8" s="103"/>
    </row>
    <row r="9" spans="1:5" ht="26.25" customHeight="1" thickBot="1" x14ac:dyDescent="0.3">
      <c r="A9" s="35" t="s">
        <v>74</v>
      </c>
      <c r="B9" s="36">
        <f>SUM(B8:B8)</f>
        <v>20974.75</v>
      </c>
      <c r="C9" s="36">
        <f>SUM(C7:C8)</f>
        <v>73673.58</v>
      </c>
      <c r="D9" s="104">
        <f>SUM(D8:D8)</f>
        <v>145298.43294999999</v>
      </c>
      <c r="E9" s="105"/>
    </row>
    <row r="10" spans="1:5" ht="15" customHeight="1" x14ac:dyDescent="0.25">
      <c r="A10" s="114" t="s">
        <v>130</v>
      </c>
      <c r="B10" s="114"/>
      <c r="C10" s="114"/>
      <c r="D10" s="115">
        <f>C9-D9</f>
        <v>-71624.852949999986</v>
      </c>
      <c r="E10" s="115"/>
    </row>
    <row r="11" spans="1:5" ht="15" customHeight="1" x14ac:dyDescent="0.2"/>
    <row r="12" spans="1:5" ht="15" customHeight="1" x14ac:dyDescent="0.2"/>
    <row r="13" spans="1:5" x14ac:dyDescent="0.2">
      <c r="A13" s="68" t="s">
        <v>131</v>
      </c>
      <c r="B13" s="68"/>
      <c r="C13" s="68"/>
      <c r="D13" s="69"/>
      <c r="E13" s="68">
        <v>46516.87</v>
      </c>
    </row>
    <row r="14" spans="1:5" ht="15.75" customHeight="1" x14ac:dyDescent="0.2"/>
    <row r="15" spans="1:5" x14ac:dyDescent="0.2">
      <c r="A15" s="70" t="s">
        <v>109</v>
      </c>
      <c r="B15" s="70"/>
      <c r="C15" s="70"/>
      <c r="D15" s="70"/>
    </row>
    <row r="17" ht="12.75" customHeight="1" x14ac:dyDescent="0.2"/>
  </sheetData>
  <mergeCells count="7">
    <mergeCell ref="D10:E10"/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A2" sqref="A2:F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0.140625" customWidth="1"/>
  </cols>
  <sheetData>
    <row r="2" spans="1:6" ht="17.25" x14ac:dyDescent="0.3">
      <c r="A2" s="106" t="s">
        <v>133</v>
      </c>
      <c r="B2" s="106"/>
      <c r="C2" s="106"/>
      <c r="D2" s="106"/>
      <c r="E2" s="106"/>
      <c r="F2" s="106"/>
    </row>
    <row r="3" spans="1:6" ht="17.25" x14ac:dyDescent="0.3">
      <c r="A3" s="106" t="s">
        <v>83</v>
      </c>
      <c r="B3" s="106"/>
      <c r="C3" s="106"/>
      <c r="D3" s="106"/>
      <c r="E3" s="106"/>
      <c r="F3" s="106"/>
    </row>
    <row r="4" spans="1:6" ht="17.25" x14ac:dyDescent="0.3">
      <c r="A4" s="106" t="s">
        <v>132</v>
      </c>
      <c r="B4" s="106"/>
      <c r="C4" s="106"/>
      <c r="D4" s="106"/>
      <c r="E4" s="106"/>
      <c r="F4" s="106"/>
    </row>
    <row r="5" spans="1:6" ht="13.5" thickBot="1" x14ac:dyDescent="0.25"/>
    <row r="6" spans="1:6" ht="45.75" thickBot="1" x14ac:dyDescent="0.25">
      <c r="A6" s="40" t="s">
        <v>16</v>
      </c>
      <c r="B6" s="41" t="s">
        <v>17</v>
      </c>
      <c r="C6" s="42" t="s">
        <v>18</v>
      </c>
      <c r="D6" s="42" t="s">
        <v>77</v>
      </c>
      <c r="E6" s="42" t="s">
        <v>20</v>
      </c>
      <c r="F6" s="6" t="s">
        <v>78</v>
      </c>
    </row>
    <row r="7" spans="1:6" x14ac:dyDescent="0.2">
      <c r="A7" s="43">
        <v>1</v>
      </c>
      <c r="B7" s="44">
        <v>2016</v>
      </c>
      <c r="C7" s="45" t="s">
        <v>117</v>
      </c>
      <c r="D7" s="46" t="s">
        <v>118</v>
      </c>
      <c r="E7" s="46" t="s">
        <v>119</v>
      </c>
      <c r="F7" s="47">
        <v>72483</v>
      </c>
    </row>
    <row r="8" spans="1:6" x14ac:dyDescent="0.2">
      <c r="A8" s="43">
        <v>2</v>
      </c>
      <c r="B8" s="44">
        <v>2016</v>
      </c>
      <c r="C8" s="45" t="s">
        <v>117</v>
      </c>
      <c r="D8" s="46" t="s">
        <v>118</v>
      </c>
      <c r="E8" s="46" t="s">
        <v>120</v>
      </c>
      <c r="F8" s="47">
        <v>4260</v>
      </c>
    </row>
    <row r="9" spans="1:6" x14ac:dyDescent="0.2">
      <c r="A9" s="43">
        <v>3</v>
      </c>
      <c r="B9" s="44">
        <v>2016</v>
      </c>
      <c r="C9" s="45" t="s">
        <v>117</v>
      </c>
      <c r="D9" s="46" t="s">
        <v>121</v>
      </c>
      <c r="E9" s="46" t="s">
        <v>122</v>
      </c>
      <c r="F9" s="47">
        <v>3900</v>
      </c>
    </row>
    <row r="10" spans="1:6" x14ac:dyDescent="0.2">
      <c r="A10" s="43">
        <v>4</v>
      </c>
      <c r="B10" s="44">
        <v>2016</v>
      </c>
      <c r="C10" s="45" t="s">
        <v>123</v>
      </c>
      <c r="D10" s="46" t="s">
        <v>124</v>
      </c>
      <c r="E10" s="46" t="s">
        <v>125</v>
      </c>
      <c r="F10" s="47">
        <v>58962</v>
      </c>
    </row>
    <row r="11" spans="1:6" x14ac:dyDescent="0.2">
      <c r="A11" s="43">
        <v>5</v>
      </c>
      <c r="B11" s="44">
        <v>2016</v>
      </c>
      <c r="C11" s="45" t="s">
        <v>92</v>
      </c>
      <c r="D11" s="46" t="s">
        <v>126</v>
      </c>
      <c r="E11" s="46" t="s">
        <v>127</v>
      </c>
      <c r="F11" s="47">
        <v>429</v>
      </c>
    </row>
    <row r="12" spans="1:6" x14ac:dyDescent="0.2">
      <c r="A12" s="43">
        <v>6</v>
      </c>
      <c r="B12" s="44">
        <v>2016</v>
      </c>
      <c r="C12" s="45" t="s">
        <v>93</v>
      </c>
      <c r="D12" s="46" t="s">
        <v>128</v>
      </c>
      <c r="E12" s="46" t="s">
        <v>129</v>
      </c>
      <c r="F12" s="47">
        <v>5023</v>
      </c>
    </row>
    <row r="13" spans="1:6" x14ac:dyDescent="0.2">
      <c r="A13" s="43"/>
      <c r="B13" s="44"/>
      <c r="C13" s="45"/>
      <c r="D13" s="46"/>
      <c r="E13" s="46"/>
      <c r="F13" s="47"/>
    </row>
    <row r="14" spans="1:6" hidden="1" x14ac:dyDescent="0.2">
      <c r="A14" s="43">
        <v>9</v>
      </c>
      <c r="B14" s="44"/>
      <c r="C14" s="45"/>
      <c r="D14" s="46"/>
      <c r="E14" s="46"/>
      <c r="F14" s="47"/>
    </row>
    <row r="15" spans="1:6" hidden="1" x14ac:dyDescent="0.2">
      <c r="A15" s="43"/>
      <c r="B15" s="44"/>
      <c r="C15" s="45"/>
      <c r="D15" s="46"/>
      <c r="E15" s="46"/>
      <c r="F15" s="47"/>
    </row>
    <row r="16" spans="1:6" ht="15.75" thickBot="1" x14ac:dyDescent="0.25">
      <c r="A16" s="48"/>
      <c r="B16" s="107" t="s">
        <v>79</v>
      </c>
      <c r="C16" s="108"/>
      <c r="D16" s="108"/>
      <c r="E16" s="108"/>
      <c r="F16" s="49">
        <f>'[1]декабрь ТР 16'!$AC$14</f>
        <v>241.43295000000001</v>
      </c>
    </row>
    <row r="17" spans="1:6" ht="15.75" thickBot="1" x14ac:dyDescent="0.3">
      <c r="A17" s="83" t="s">
        <v>80</v>
      </c>
      <c r="B17" s="84"/>
      <c r="C17" s="84"/>
      <c r="D17" s="50"/>
      <c r="E17" s="50"/>
      <c r="F17" s="51">
        <f>SUM(F7:F16)</f>
        <v>145298.43294999999</v>
      </c>
    </row>
    <row r="18" spans="1:6" x14ac:dyDescent="0.2">
      <c r="A18" s="109"/>
      <c r="B18" s="109"/>
      <c r="C18" s="110"/>
      <c r="D18" s="110"/>
      <c r="E18" s="110"/>
      <c r="F18" s="110"/>
    </row>
    <row r="22" spans="1:6" ht="15" x14ac:dyDescent="0.25">
      <c r="A22" s="71" t="s">
        <v>109</v>
      </c>
      <c r="B22" s="71"/>
      <c r="C22" s="71"/>
      <c r="D22" s="71"/>
      <c r="E22" s="71"/>
      <c r="F22" s="71"/>
    </row>
  </sheetData>
  <mergeCells count="6">
    <mergeCell ref="A17:C17"/>
    <mergeCell ref="A18:F18"/>
    <mergeCell ref="A2:F2"/>
    <mergeCell ref="A3:F3"/>
    <mergeCell ref="A4:F4"/>
    <mergeCell ref="B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2017-01-16T09:20:55Z</cp:lastPrinted>
  <dcterms:created xsi:type="dcterms:W3CDTF">2015-02-24T21:57:31Z</dcterms:created>
  <dcterms:modified xsi:type="dcterms:W3CDTF">2017-01-16T09:22:44Z</dcterms:modified>
</cp:coreProperties>
</file>