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1325" firstSheet="2" activeTab="2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7" r:id="rId5"/>
    <sheet name="расход по дому ТР 15 (2)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H17" i="8" l="1"/>
  <c r="H18" i="8"/>
  <c r="D7" i="7" s="1"/>
  <c r="D8" i="7" s="1"/>
  <c r="B7" i="7"/>
  <c r="C7" i="7"/>
  <c r="C8" i="7" s="1"/>
  <c r="B8" i="7"/>
  <c r="E10" i="7" l="1"/>
  <c r="H19" i="2"/>
  <c r="D9" i="4"/>
  <c r="D8" i="4"/>
  <c r="C7" i="4"/>
  <c r="B7" i="4"/>
  <c r="F9" i="3" l="1"/>
  <c r="H9" i="3" s="1"/>
  <c r="N9" i="3" s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N12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C10" i="4" l="1"/>
  <c r="D6" i="1" s="1"/>
  <c r="B10" i="4"/>
  <c r="C6" i="1" s="1"/>
  <c r="H20" i="2" l="1"/>
  <c r="D7" i="4" s="1"/>
  <c r="D10" i="4" s="1"/>
  <c r="E6" i="1" s="1"/>
</calcChain>
</file>

<file path=xl/sharedStrings.xml><?xml version="1.0" encoding="utf-8"?>
<sst xmlns="http://schemas.openxmlformats.org/spreadsheetml/2006/main" count="158" uniqueCount="113">
  <si>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</si>
  <si>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</si>
  <si>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</si>
  <si>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</si>
  <si>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</si>
  <si>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</si>
  <si>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</si>
  <si>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</si>
  <si>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</si>
  <si>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</si>
  <si>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</si>
  <si>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</si>
  <si>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</si>
  <si>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</si>
  <si>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</si>
  <si>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</si>
  <si>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</si>
  <si>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</si>
  <si>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</si>
  <si>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</si>
  <si>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</si>
  <si>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</si>
  <si>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</si>
  <si>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</si>
  <si>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</si>
  <si>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</si>
  <si>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</si>
  <si>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</si>
  <si>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</si>
  <si>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</si>
  <si>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</si>
  <si>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</si>
  <si>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</si>
  <si>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</si>
  <si>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</si>
  <si>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</si>
  <si>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</si>
  <si>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</si>
  <si>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</si>
  <si>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</si>
  <si>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</si>
  <si>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</si>
  <si>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</si>
  <si>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</si>
  <si>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</si>
  <si>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</si>
  <si>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</si>
  <si>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</si>
  <si>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</si>
  <si>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</si>
  <si>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</si>
  <si>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</si>
  <si>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</si>
  <si>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</si>
  <si>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</si>
  <si>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</si>
  <si>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</si>
  <si>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</si>
  <si>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</si>
  <si>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</si>
  <si>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</si>
  <si>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</si>
  <si>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</si>
  <si>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</si>
  <si>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</si>
  <si>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</si>
  <si>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</si>
  <si>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</si>
  <si>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</si>
  <si>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</si>
  <si>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</si>
  <si>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</si>
  <si>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</si>
  <si>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</si>
  <si>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</si>
  <si>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</si>
  <si>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</si>
  <si>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</si>
  <si>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</si>
  <si>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</si>
  <si>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</si>
  <si>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</si>
  <si>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</si>
  <si>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Содержание и Ремонт жилья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</si>
  <si>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</si>
  <si>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</si>
  <si>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</si>
  <si>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</si>
  <si>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</si>
  <si>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</si>
  <si>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>переходящее сальдо на 01.01.16 г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</si>
  <si>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22-я Садовая площадка,1А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</si>
  <si>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</si>
  <si>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</si>
  <si>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Содержание и Ремонт жилья: итого</t>
  </si>
  <si>
    <t xml:space="preserve">Информация о выполненных работах по статье "Содержание и Ремонт жилья" по адресу 22-я Садовая площадка,1А  за период 01.01.2016 г по 31.07.2016 г </t>
  </si>
  <si>
    <t>корректировка сметы №47 от 30.10.2015 г</t>
  </si>
  <si>
    <t>июль</t>
  </si>
  <si>
    <t>внутридомовая система ЦО</t>
  </si>
  <si>
    <t>гидравлические испытания ЦО</t>
  </si>
  <si>
    <t>корректировка осенне-весеннего осмотра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</si>
  <si>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</si>
  <si>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</si>
  <si>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переходящее сальдо на 01.08.16 г</t>
  </si>
  <si>
    <t xml:space="preserve"> Ремонт жилья</t>
  </si>
  <si>
    <t>Ремонт жилья: итого</t>
  </si>
  <si>
    <t>дебиторская задолженность жителей по состоянию на 01.01.2017 г составляет</t>
  </si>
  <si>
    <t>Остаток денежных средств дома по статье "Ремонт жилья" на 31.12.2016 г</t>
  </si>
  <si>
    <t xml:space="preserve">Информация о выполненных работах по статье "Ремонт жилья" по адресу 22-я Садовая площадка,1А  за период 01.08.2016 г по 31.12.2016 г </t>
  </si>
  <si>
    <t>декабрь</t>
  </si>
  <si>
    <t>подъезд,2этаж</t>
  </si>
  <si>
    <t>ремонт потолка</t>
  </si>
  <si>
    <t>Информация о собранных и израсходованных денежных средствах по статье "Ремонт Жилья" за период с 01.08.2016 г по 31.12.2016 г по адресу 22-я Садовая площадка,1А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</si>
</sst>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5" fontId="0" fillId="0" borderId="30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0" fontId="3" fillId="0" borderId="0" xfId="0" applyFont="1" applyAlignment="1">
      <alignment horizontal="left" wrapText="1"/>
    </xf>
    <xf numFmtId="0" fontId="10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F6">
            <v>25098.54</v>
          </cell>
          <cell r="AH6">
            <v>22879.33</v>
          </cell>
          <cell r="AJ6">
            <v>343.18994999999995</v>
          </cell>
          <cell r="AL6">
            <v>13.079699999999999</v>
          </cell>
          <cell r="BB6">
            <v>4861.646999999999</v>
          </cell>
          <cell r="BD6">
            <v>419.10749999999996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">
          <cell r="AK6">
            <v>50715.96</v>
          </cell>
          <cell r="AM6">
            <v>44818.310000000005</v>
          </cell>
          <cell r="AO6">
            <v>672.27464999999995</v>
          </cell>
          <cell r="AQ6">
            <v>27.904199999999999</v>
          </cell>
          <cell r="BG6">
            <v>9723.2939999999999</v>
          </cell>
          <cell r="BI6">
            <v>838.21499999999969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">
          <cell r="Y5">
            <v>8509.6</v>
          </cell>
          <cell r="AA5">
            <v>7100.49</v>
          </cell>
          <cell r="AC5">
            <v>106.50735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0" sqref="AI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24</v>
      </c>
      <c r="B2" s="14" t="s">
        <v>25</v>
      </c>
      <c r="C2" s="14" t="s">
        <v>26</v>
      </c>
      <c r="D2" s="14" t="s">
        <v>28</v>
      </c>
      <c r="E2" s="17" t="s">
        <v>35</v>
      </c>
      <c r="F2" s="14" t="s">
        <v>27</v>
      </c>
      <c r="G2" s="14" t="s">
        <v>29</v>
      </c>
      <c r="H2" s="17" t="s">
        <v>36</v>
      </c>
      <c r="I2" s="14" t="s">
        <v>30</v>
      </c>
      <c r="J2" s="14" t="s">
        <v>31</v>
      </c>
      <c r="K2" s="14" t="s">
        <v>51</v>
      </c>
      <c r="L2" s="14" t="s">
        <v>32</v>
      </c>
      <c r="M2" s="17" t="s">
        <v>33</v>
      </c>
      <c r="N2" s="17" t="s">
        <v>34</v>
      </c>
      <c r="O2" s="15" t="s">
        <v>37</v>
      </c>
      <c r="P2" s="15" t="s">
        <v>38</v>
      </c>
      <c r="Q2" s="15" t="s">
        <v>87</v>
      </c>
      <c r="R2" s="15" t="s">
        <v>88</v>
      </c>
      <c r="S2" s="15" t="s">
        <v>39</v>
      </c>
      <c r="T2" s="15" t="s">
        <v>40</v>
      </c>
      <c r="U2" s="15" t="s">
        <v>41</v>
      </c>
      <c r="V2" s="15" t="s">
        <v>42</v>
      </c>
      <c r="W2" s="15" t="s">
        <v>43</v>
      </c>
      <c r="X2" s="15" t="s">
        <v>44</v>
      </c>
      <c r="Y2" s="15" t="s">
        <v>45</v>
      </c>
      <c r="Z2" s="15" t="s">
        <v>46</v>
      </c>
      <c r="AA2" s="15" t="s">
        <v>47</v>
      </c>
      <c r="AB2" s="15" t="s">
        <v>48</v>
      </c>
      <c r="AC2" s="15" t="s">
        <v>49</v>
      </c>
      <c r="AD2" s="16" t="s">
        <v>50</v>
      </c>
      <c r="AE2" s="14" t="s">
        <v>53</v>
      </c>
      <c r="AF2" s="14" t="s">
        <v>28</v>
      </c>
      <c r="AG2" s="17" t="s">
        <v>35</v>
      </c>
      <c r="AH2" s="14" t="s">
        <v>54</v>
      </c>
      <c r="AI2" s="14" t="s">
        <v>29</v>
      </c>
      <c r="AJ2" s="17" t="s">
        <v>36</v>
      </c>
      <c r="AK2" s="17" t="s">
        <v>71</v>
      </c>
      <c r="AL2" s="17" t="s">
        <v>34</v>
      </c>
    </row>
    <row r="3" spans="1:38" x14ac:dyDescent="0.2">
      <c r="A3" s="12" t="s">
        <v>74</v>
      </c>
      <c r="B3" s="5">
        <v>399.15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3">
        <f>(AB3)*1.5</f>
        <v>0</v>
      </c>
      <c r="AL3" s="20">
        <f>AJ3*1.5%</f>
        <v>0</v>
      </c>
    </row>
    <row r="4" spans="1:38" x14ac:dyDescent="0.2">
      <c r="A4" s="12" t="s">
        <v>74</v>
      </c>
      <c r="B4" s="5">
        <v>399.15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3">
        <f t="shared" ref="AK4:AK14" si="6">(AB4)*1.5</f>
        <v>0</v>
      </c>
      <c r="AL4" s="20">
        <f t="shared" ref="AL4:AL14" si="7">AJ4*1.5%</f>
        <v>0</v>
      </c>
    </row>
    <row r="5" spans="1:38" x14ac:dyDescent="0.2">
      <c r="A5" s="12" t="s">
        <v>74</v>
      </c>
      <c r="B5" s="5">
        <v>399.15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3">
        <f t="shared" si="6"/>
        <v>0</v>
      </c>
      <c r="AL5" s="20">
        <f t="shared" si="7"/>
        <v>0</v>
      </c>
    </row>
    <row r="6" spans="1:38" x14ac:dyDescent="0.2">
      <c r="A6" s="12" t="s">
        <v>74</v>
      </c>
      <c r="B6" s="5">
        <v>399.15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3">
        <f t="shared" si="6"/>
        <v>0</v>
      </c>
      <c r="AL6" s="20">
        <f t="shared" si="7"/>
        <v>0</v>
      </c>
    </row>
    <row r="7" spans="1:38" x14ac:dyDescent="0.2">
      <c r="A7" s="12" t="s">
        <v>74</v>
      </c>
      <c r="B7" s="5">
        <v>399.15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3">
        <f t="shared" si="6"/>
        <v>0</v>
      </c>
      <c r="AL7" s="20">
        <f t="shared" si="7"/>
        <v>0</v>
      </c>
    </row>
    <row r="8" spans="1:38" x14ac:dyDescent="0.2">
      <c r="A8" s="12" t="s">
        <v>74</v>
      </c>
      <c r="B8" s="5">
        <v>399.15</v>
      </c>
      <c r="C8" s="2">
        <v>1856.06</v>
      </c>
      <c r="D8" s="2">
        <v>0</v>
      </c>
      <c r="E8" s="18">
        <f t="shared" si="0"/>
        <v>1856.06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8">
        <f t="shared" si="4"/>
        <v>1616.56</v>
      </c>
      <c r="AH8" s="2">
        <v>0</v>
      </c>
      <c r="AI8" s="2">
        <v>0</v>
      </c>
      <c r="AJ8" s="18">
        <f t="shared" si="5"/>
        <v>0</v>
      </c>
      <c r="AK8" s="53">
        <f t="shared" si="6"/>
        <v>0</v>
      </c>
      <c r="AL8" s="20">
        <f t="shared" si="7"/>
        <v>0</v>
      </c>
    </row>
    <row r="9" spans="1:38" x14ac:dyDescent="0.2">
      <c r="A9" s="12" t="s">
        <v>74</v>
      </c>
      <c r="B9" s="5">
        <v>399.15</v>
      </c>
      <c r="C9" s="2">
        <v>0</v>
      </c>
      <c r="D9" s="2">
        <v>0</v>
      </c>
      <c r="E9" s="18">
        <f t="shared" si="0"/>
        <v>0</v>
      </c>
      <c r="F9" s="2">
        <f>1643.55+191.4</f>
        <v>1834.95</v>
      </c>
      <c r="G9" s="2">
        <v>0</v>
      </c>
      <c r="H9" s="18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8">
        <f t="shared" si="4"/>
        <v>3604.32</v>
      </c>
      <c r="AH9" s="2">
        <v>1971.55</v>
      </c>
      <c r="AI9" s="2">
        <v>0</v>
      </c>
      <c r="AJ9" s="18">
        <f t="shared" si="5"/>
        <v>1971.55</v>
      </c>
      <c r="AK9" s="53">
        <f t="shared" si="6"/>
        <v>190.44</v>
      </c>
      <c r="AL9" s="20">
        <f t="shared" si="7"/>
        <v>29.573249999999998</v>
      </c>
    </row>
    <row r="10" spans="1:38" x14ac:dyDescent="0.2">
      <c r="A10" s="12" t="s">
        <v>74</v>
      </c>
      <c r="B10" s="5">
        <v>399.15</v>
      </c>
      <c r="C10" s="2">
        <v>0</v>
      </c>
      <c r="D10" s="2">
        <v>0</v>
      </c>
      <c r="E10" s="18">
        <f t="shared" si="0"/>
        <v>0</v>
      </c>
      <c r="F10" s="2">
        <v>212.51</v>
      </c>
      <c r="G10" s="2">
        <v>0</v>
      </c>
      <c r="H10" s="18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8">
        <f t="shared" si="4"/>
        <v>3604.32</v>
      </c>
      <c r="AH10" s="2">
        <v>3249.33</v>
      </c>
      <c r="AI10" s="2">
        <v>0</v>
      </c>
      <c r="AJ10" s="18">
        <f t="shared" si="5"/>
        <v>3249.33</v>
      </c>
      <c r="AK10" s="53">
        <f t="shared" si="6"/>
        <v>198.73500000000001</v>
      </c>
      <c r="AL10" s="20">
        <f t="shared" si="7"/>
        <v>48.73995</v>
      </c>
    </row>
    <row r="11" spans="1:38" x14ac:dyDescent="0.2">
      <c r="A11" s="12" t="s">
        <v>74</v>
      </c>
      <c r="B11" s="5">
        <v>399.15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3">
        <f t="shared" si="6"/>
        <v>0</v>
      </c>
      <c r="AL11" s="20">
        <f t="shared" si="7"/>
        <v>0</v>
      </c>
    </row>
    <row r="12" spans="1:38" x14ac:dyDescent="0.2">
      <c r="A12" s="12" t="s">
        <v>74</v>
      </c>
      <c r="B12" s="5">
        <v>399.15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3">
        <f t="shared" si="6"/>
        <v>0</v>
      </c>
      <c r="AL12" s="20">
        <f t="shared" si="7"/>
        <v>0</v>
      </c>
    </row>
    <row r="13" spans="1:38" x14ac:dyDescent="0.2">
      <c r="A13" s="12" t="s">
        <v>74</v>
      </c>
      <c r="B13" s="5">
        <v>399.15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3">
        <f t="shared" si="6"/>
        <v>0</v>
      </c>
      <c r="AL13" s="20">
        <f t="shared" si="7"/>
        <v>0</v>
      </c>
    </row>
    <row r="14" spans="1:38" ht="13.5" thickBot="1" x14ac:dyDescent="0.25">
      <c r="A14" s="12" t="s">
        <v>74</v>
      </c>
      <c r="B14" s="5">
        <v>399.15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3">
        <f t="shared" si="6"/>
        <v>0</v>
      </c>
      <c r="AL14" s="20">
        <f t="shared" si="7"/>
        <v>0</v>
      </c>
    </row>
    <row r="15" spans="1:38" ht="13.5" thickBot="1" x14ac:dyDescent="0.25">
      <c r="A15" s="10" t="s">
        <v>23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9">
        <f t="shared" si="8"/>
        <v>1856.06</v>
      </c>
      <c r="F15" s="9">
        <f t="shared" si="8"/>
        <v>2047.46</v>
      </c>
      <c r="G15" s="9">
        <f t="shared" si="8"/>
        <v>0</v>
      </c>
      <c r="H15" s="19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9">
        <f>SUM(AG3:AG14)</f>
        <v>8825.2000000000007</v>
      </c>
      <c r="AH15" s="9">
        <f>SUM(AH3:AH14)</f>
        <v>5220.88</v>
      </c>
      <c r="AI15" s="9">
        <f>SUM(AI3:AI14)</f>
        <v>0</v>
      </c>
      <c r="AJ15" s="19">
        <f>SUM(AJ3:AJ14)</f>
        <v>5220.88</v>
      </c>
      <c r="AK15" s="19">
        <f t="shared" ref="AK15" si="10">SUM(AK3:AK14)</f>
        <v>389.17500000000001</v>
      </c>
      <c r="AL15" s="21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4" workbookViewId="0">
      <selection activeCell="B3" sqref="B3:E4"/>
    </sheetView>
  </sheetViews>
  <sheetFormatPr defaultRowHeight="12.75" x14ac:dyDescent="0.2"/>
  <cols>
    <col min="2" max="2" width="26" customWidth="1"/>
    <col min="3" max="3" width="23.5703125" customWidth="1"/>
    <col min="4" max="4" width="22.28515625" customWidth="1"/>
    <col min="5" max="5" width="24.28515625" customWidth="1"/>
  </cols>
  <sheetData>
    <row r="2" spans="2:8" ht="51.75" customHeight="1" x14ac:dyDescent="0.4">
      <c r="B2" s="85" t="s">
        <v>12</v>
      </c>
      <c r="C2" s="85"/>
      <c r="D2" s="85"/>
      <c r="E2" s="85"/>
    </row>
    <row r="3" spans="2:8" ht="26.25" customHeight="1" x14ac:dyDescent="0.35">
      <c r="B3" s="84" t="s">
        <v>89</v>
      </c>
      <c r="C3" s="84"/>
      <c r="D3" s="84"/>
      <c r="E3" s="84"/>
      <c r="F3" s="1"/>
      <c r="G3" s="1"/>
      <c r="H3" s="1"/>
    </row>
    <row r="4" spans="2:8" ht="30" customHeight="1" thickBot="1" x14ac:dyDescent="0.25">
      <c r="B4" s="84"/>
      <c r="C4" s="84"/>
      <c r="D4" s="84"/>
      <c r="E4" s="84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84</v>
      </c>
    </row>
    <row r="6" spans="2:8" x14ac:dyDescent="0.2">
      <c r="B6" s="55" t="s">
        <v>1</v>
      </c>
      <c r="C6" s="56">
        <f>'отчет тек. ремонт'!B10</f>
        <v>25617.42</v>
      </c>
      <c r="D6" s="56">
        <f>'отчет тек. ремонт'!C10</f>
        <v>85600.48000000001</v>
      </c>
      <c r="E6" s="69">
        <f>'отчет тек. ремонт'!E12</f>
        <v>34866.910000000003</v>
      </c>
    </row>
    <row r="7" spans="2:8" x14ac:dyDescent="0.2">
      <c r="B7" s="57" t="s">
        <v>52</v>
      </c>
      <c r="C7" s="5">
        <f>'отчет сод. жилья'!B14</f>
        <v>702.51</v>
      </c>
      <c r="D7" s="5">
        <f>'отчет сод. жилья'!C14</f>
        <v>463.01</v>
      </c>
      <c r="E7" s="73" t="e">
        <f>'отчет тек. ремонт'!#REF!</f>
        <v>#REF!</v>
      </c>
    </row>
    <row r="8" spans="2:8" ht="25.5" x14ac:dyDescent="0.2">
      <c r="B8" s="58" t="s">
        <v>2</v>
      </c>
      <c r="C8" s="2">
        <f>'отчет сод. жилья'!B22</f>
        <v>702.51</v>
      </c>
      <c r="D8" s="22">
        <f>'отчет сод. жилья'!C22</f>
        <v>463.01</v>
      </c>
      <c r="E8" s="70">
        <f>'отчет сод. жилья'!E24</f>
        <v>2698.1099999999997</v>
      </c>
    </row>
    <row r="9" spans="2:8" ht="51" x14ac:dyDescent="0.2">
      <c r="B9" s="58" t="s">
        <v>3</v>
      </c>
      <c r="C9" s="2">
        <v>0</v>
      </c>
      <c r="D9" s="2">
        <v>0</v>
      </c>
      <c r="E9" s="59">
        <v>0</v>
      </c>
      <c r="F9" s="71"/>
    </row>
    <row r="10" spans="2:8" x14ac:dyDescent="0.2">
      <c r="B10" s="58" t="s">
        <v>86</v>
      </c>
      <c r="C10" s="2">
        <f>'выборка 15'!Q15</f>
        <v>1197.4499999999998</v>
      </c>
      <c r="D10" s="2">
        <f>'выборка 15'!R15</f>
        <v>798.3</v>
      </c>
      <c r="E10" s="59">
        <v>0</v>
      </c>
    </row>
    <row r="11" spans="2:8" ht="25.5" x14ac:dyDescent="0.2">
      <c r="B11" s="58" t="s">
        <v>4</v>
      </c>
      <c r="C11" s="2">
        <f>'выборка 15'!U15</f>
        <v>0</v>
      </c>
      <c r="D11" s="2">
        <v>0</v>
      </c>
      <c r="E11" s="59">
        <v>0</v>
      </c>
    </row>
    <row r="12" spans="2:8" x14ac:dyDescent="0.2">
      <c r="B12" s="58" t="s">
        <v>5</v>
      </c>
      <c r="C12" s="2">
        <v>0</v>
      </c>
      <c r="D12" s="2">
        <v>0</v>
      </c>
      <c r="E12" s="59">
        <v>0</v>
      </c>
    </row>
    <row r="13" spans="2:8" x14ac:dyDescent="0.2">
      <c r="B13" s="58" t="s">
        <v>6</v>
      </c>
      <c r="C13" s="2">
        <f>'выборка 15'!Y15</f>
        <v>2219.27</v>
      </c>
      <c r="D13" s="2">
        <f>'выборка 15'!Z15</f>
        <v>1508.78</v>
      </c>
      <c r="E13" s="59">
        <v>0</v>
      </c>
    </row>
    <row r="14" spans="2:8" ht="25.5" x14ac:dyDescent="0.2">
      <c r="B14" s="58" t="s">
        <v>7</v>
      </c>
      <c r="C14" s="2">
        <v>0</v>
      </c>
      <c r="D14" s="2">
        <v>0</v>
      </c>
      <c r="E14" s="59">
        <v>0</v>
      </c>
    </row>
    <row r="15" spans="2:8" ht="25.5" x14ac:dyDescent="0.2">
      <c r="B15" s="58" t="s">
        <v>8</v>
      </c>
      <c r="C15" s="2">
        <f>'выборка 15'!AA15</f>
        <v>399.15999999999997</v>
      </c>
      <c r="D15" s="2">
        <f>'выборка 15'!AB15</f>
        <v>259.45</v>
      </c>
      <c r="E15" s="59">
        <f>D15</f>
        <v>259.45</v>
      </c>
    </row>
    <row r="16" spans="2:8" ht="26.25" thickBot="1" x14ac:dyDescent="0.25">
      <c r="B16" s="60" t="s">
        <v>9</v>
      </c>
      <c r="C16" s="61">
        <f>'выборка 15'!AC15</f>
        <v>2562.54</v>
      </c>
      <c r="D16" s="61">
        <f>'выборка 15'!AD15</f>
        <v>1692.3899999999999</v>
      </c>
      <c r="E16" s="62">
        <v>0</v>
      </c>
    </row>
    <row r="18" spans="2:5" ht="19.5" customHeight="1" x14ac:dyDescent="0.2">
      <c r="B18" s="86" t="s">
        <v>77</v>
      </c>
      <c r="C18" s="86"/>
      <c r="D18" s="86"/>
      <c r="E18" s="86"/>
    </row>
    <row r="20" spans="2:5" x14ac:dyDescent="0.2">
      <c r="B20" s="74" t="s">
        <v>85</v>
      </c>
      <c r="C20" s="74"/>
      <c r="D20" s="74"/>
      <c r="E20" s="75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topLeftCell="A4" workbookViewId="0">
      <selection activeCell="H12" sqref="H12"/>
    </sheetView>
  </sheetViews>
  <sheetFormatPr defaultRowHeight="12.75" x14ac:dyDescent="0.2"/>
  <cols>
    <col min="1" max="1" width="40.42578125" customWidth="1"/>
    <col min="2" max="2" width="18.85546875" customWidth="1"/>
    <col min="3" max="3" width="21" customWidth="1"/>
    <col min="4" max="4" width="16.28515625" customWidth="1"/>
    <col min="5" max="5" width="13.140625" customWidth="1"/>
  </cols>
  <sheetData>
    <row r="2" spans="1:5" ht="101.25" customHeight="1" x14ac:dyDescent="0.2">
      <c r="A2" s="91" t="s">
        <v>91</v>
      </c>
      <c r="B2" s="91"/>
      <c r="C2" s="91"/>
      <c r="D2" s="91"/>
      <c r="E2" s="91"/>
    </row>
    <row r="3" spans="1:5" ht="23.25" x14ac:dyDescent="0.35">
      <c r="A3" s="25"/>
      <c r="B3" s="25"/>
      <c r="C3" s="25"/>
      <c r="D3" s="25"/>
      <c r="E3" s="25"/>
    </row>
    <row r="4" spans="1:5" ht="13.5" thickBot="1" x14ac:dyDescent="0.25"/>
    <row r="5" spans="1:5" ht="60" customHeight="1" x14ac:dyDescent="0.25">
      <c r="A5" s="76"/>
      <c r="B5" s="33" t="s">
        <v>55</v>
      </c>
      <c r="C5" s="33" t="s">
        <v>56</v>
      </c>
      <c r="D5" s="94" t="s">
        <v>57</v>
      </c>
      <c r="E5" s="95"/>
    </row>
    <row r="6" spans="1:5" ht="17.25" customHeight="1" x14ac:dyDescent="0.25">
      <c r="A6" s="92" t="s">
        <v>90</v>
      </c>
      <c r="B6" s="93"/>
      <c r="C6" s="77">
        <v>63661.5</v>
      </c>
      <c r="D6" s="96"/>
      <c r="E6" s="97"/>
    </row>
    <row r="7" spans="1:5" x14ac:dyDescent="0.2">
      <c r="A7" s="12" t="s">
        <v>83</v>
      </c>
      <c r="B7" s="78">
        <f>'[1]июль 16'!$AK$6-[1]декабрь!$AF$6</f>
        <v>25617.42</v>
      </c>
      <c r="C7" s="5">
        <f>'[1]июль 16'!$AM$6-[1]декабрь!$AH$6</f>
        <v>21938.980000000003</v>
      </c>
      <c r="D7" s="87">
        <f>'расход по дому ТР 15'!H20</f>
        <v>5417.6592000000001</v>
      </c>
      <c r="E7" s="88"/>
    </row>
    <row r="8" spans="1:5" ht="25.5" x14ac:dyDescent="0.2">
      <c r="A8" s="3" t="s">
        <v>60</v>
      </c>
      <c r="B8" s="2">
        <v>0</v>
      </c>
      <c r="C8" s="2">
        <v>0</v>
      </c>
      <c r="D8" s="87">
        <f>'[1]июль 16'!$BG$6-[1]декабрь!$BB$6</f>
        <v>4861.6470000000008</v>
      </c>
      <c r="E8" s="88"/>
    </row>
    <row r="9" spans="1:5" ht="26.25" thickBot="1" x14ac:dyDescent="0.25">
      <c r="A9" s="3" t="s">
        <v>61</v>
      </c>
      <c r="B9" s="2">
        <v>0</v>
      </c>
      <c r="C9" s="2">
        <v>0</v>
      </c>
      <c r="D9" s="87">
        <f>'[1]июль 16'!$BI$6-[1]декабрь!$BD$6</f>
        <v>419.10749999999973</v>
      </c>
      <c r="E9" s="88"/>
    </row>
    <row r="10" spans="1:5" ht="15.75" thickBot="1" x14ac:dyDescent="0.3">
      <c r="A10" s="29" t="s">
        <v>94</v>
      </c>
      <c r="B10" s="30">
        <f>SUM(B7:B9)</f>
        <v>25617.42</v>
      </c>
      <c r="C10" s="30">
        <f>SUM(C6:C9)</f>
        <v>85600.48000000001</v>
      </c>
      <c r="D10" s="89">
        <f>SUM(D7:D9)</f>
        <v>10698.413700000001</v>
      </c>
      <c r="E10" s="90"/>
    </row>
    <row r="12" spans="1:5" ht="15.75" customHeight="1" x14ac:dyDescent="0.25">
      <c r="A12" s="80" t="s">
        <v>92</v>
      </c>
      <c r="B12" s="80"/>
      <c r="C12" s="80"/>
      <c r="D12" s="80"/>
      <c r="E12" s="32">
        <v>34866.910000000003</v>
      </c>
    </row>
    <row r="13" spans="1:5" ht="15" x14ac:dyDescent="0.25">
      <c r="A13" s="80" t="s">
        <v>93</v>
      </c>
      <c r="B13" s="80"/>
      <c r="C13" s="80"/>
      <c r="D13" s="80"/>
      <c r="E13" s="83">
        <v>40035.15</v>
      </c>
    </row>
    <row r="16" spans="1:5" x14ac:dyDescent="0.2">
      <c r="A16" s="72" t="s">
        <v>102</v>
      </c>
      <c r="B16" s="72"/>
      <c r="C16" s="72"/>
      <c r="D16" s="72"/>
    </row>
    <row r="18" spans="1:5" x14ac:dyDescent="0.2">
      <c r="A18" s="74" t="s">
        <v>101</v>
      </c>
      <c r="B18" s="74"/>
      <c r="C18" s="74"/>
      <c r="D18" s="75"/>
      <c r="E18" s="74">
        <v>5049.09</v>
      </c>
    </row>
  </sheetData>
  <mergeCells count="8">
    <mergeCell ref="D8:E8"/>
    <mergeCell ref="D9:E9"/>
    <mergeCell ref="D10:E10"/>
    <mergeCell ref="A2:E2"/>
    <mergeCell ref="A6:B6"/>
    <mergeCell ref="D5:E5"/>
    <mergeCell ref="D6:E6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B11" sqref="B11:E11"/>
    </sheetView>
  </sheetViews>
  <sheetFormatPr defaultRowHeight="12.75" x14ac:dyDescent="0.2"/>
  <cols>
    <col min="1" max="1" width="4.5703125" customWidth="1"/>
    <col min="4" max="4" width="27.28515625" customWidth="1"/>
    <col min="5" max="5" width="38.28515625" customWidth="1"/>
    <col min="6" max="7" width="0" hidden="1" customWidth="1"/>
    <col min="8" max="8" width="15.85546875" customWidth="1"/>
  </cols>
  <sheetData>
    <row r="1" spans="1:8" ht="93.75" customHeight="1" thickBot="1" x14ac:dyDescent="0.4">
      <c r="A1" s="102" t="s">
        <v>95</v>
      </c>
      <c r="B1" s="102"/>
      <c r="C1" s="102"/>
      <c r="D1" s="102"/>
      <c r="E1" s="102"/>
      <c r="F1" s="102"/>
      <c r="G1" s="102"/>
      <c r="H1" s="102"/>
    </row>
    <row r="2" spans="1:8" ht="16.5" customHeight="1" x14ac:dyDescent="0.2">
      <c r="A2" s="103" t="s">
        <v>13</v>
      </c>
      <c r="B2" s="105" t="s">
        <v>14</v>
      </c>
      <c r="C2" s="105" t="s">
        <v>15</v>
      </c>
      <c r="D2" s="105" t="s">
        <v>16</v>
      </c>
      <c r="E2" s="105" t="s">
        <v>17</v>
      </c>
      <c r="F2" s="105" t="s">
        <v>18</v>
      </c>
      <c r="G2" s="105" t="s">
        <v>19</v>
      </c>
      <c r="H2" s="105" t="s">
        <v>20</v>
      </c>
    </row>
    <row r="3" spans="1:8" ht="29.25" customHeight="1" thickBot="1" x14ac:dyDescent="0.25">
      <c r="A3" s="104"/>
      <c r="B3" s="106"/>
      <c r="C3" s="106"/>
      <c r="D3" s="106"/>
      <c r="E3" s="106"/>
      <c r="F3" s="106"/>
      <c r="G3" s="106"/>
      <c r="H3" s="106"/>
    </row>
    <row r="4" spans="1:8" hidden="1" x14ac:dyDescent="0.2">
      <c r="A4" s="5"/>
      <c r="B4" s="5"/>
      <c r="C4" s="5"/>
      <c r="D4" s="5"/>
      <c r="E4" s="5"/>
      <c r="F4" s="5"/>
      <c r="G4" s="5"/>
      <c r="H4" s="5"/>
    </row>
    <row r="5" spans="1:8" hidden="1" x14ac:dyDescent="0.2">
      <c r="A5" s="2"/>
      <c r="B5" s="2"/>
      <c r="C5" s="2"/>
      <c r="D5" s="2"/>
      <c r="E5" s="2"/>
      <c r="F5" s="2"/>
      <c r="G5" s="2"/>
      <c r="H5" s="2"/>
    </row>
    <row r="6" spans="1:8" hidden="1" x14ac:dyDescent="0.2">
      <c r="A6" s="2"/>
      <c r="B6" s="2"/>
      <c r="C6" s="2"/>
      <c r="D6" s="2"/>
      <c r="E6" s="2"/>
      <c r="F6" s="2"/>
      <c r="G6" s="2"/>
      <c r="H6" s="2"/>
    </row>
    <row r="7" spans="1:8" hidden="1" x14ac:dyDescent="0.2">
      <c r="A7" s="2"/>
      <c r="B7" s="2"/>
      <c r="C7" s="2"/>
      <c r="D7" s="2"/>
      <c r="E7" s="2"/>
      <c r="F7" s="2"/>
      <c r="G7" s="2"/>
      <c r="H7" s="2"/>
    </row>
    <row r="8" spans="1:8" hidden="1" x14ac:dyDescent="0.2">
      <c r="A8" s="2"/>
      <c r="B8" s="2"/>
      <c r="C8" s="2"/>
      <c r="D8" s="2"/>
      <c r="E8" s="2"/>
      <c r="F8" s="2"/>
      <c r="G8" s="2"/>
      <c r="H8" s="2"/>
    </row>
    <row r="9" spans="1:8" hidden="1" x14ac:dyDescent="0.2">
      <c r="A9" s="2"/>
      <c r="B9" s="2"/>
      <c r="C9" s="2"/>
      <c r="D9" s="2"/>
      <c r="E9" s="2"/>
      <c r="F9" s="2"/>
      <c r="G9" s="2"/>
      <c r="H9" s="2"/>
    </row>
    <row r="10" spans="1:8" hidden="1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>
        <v>1</v>
      </c>
      <c r="B11" s="81">
        <v>2016</v>
      </c>
      <c r="C11" s="107" t="s">
        <v>96</v>
      </c>
      <c r="D11" s="107"/>
      <c r="E11" s="107"/>
      <c r="F11" s="2"/>
      <c r="G11" s="2"/>
      <c r="H11" s="2">
        <v>-581.25</v>
      </c>
    </row>
    <row r="12" spans="1:8" x14ac:dyDescent="0.2">
      <c r="A12" s="2">
        <v>2</v>
      </c>
      <c r="B12" s="81">
        <v>2016</v>
      </c>
      <c r="C12" s="107" t="s">
        <v>100</v>
      </c>
      <c r="D12" s="107"/>
      <c r="E12" s="107"/>
      <c r="F12" s="2"/>
      <c r="G12" s="2"/>
      <c r="H12" s="2">
        <v>-3000</v>
      </c>
    </row>
    <row r="13" spans="1:8" x14ac:dyDescent="0.2">
      <c r="A13" s="2">
        <v>3</v>
      </c>
      <c r="B13" s="82">
        <v>2016</v>
      </c>
      <c r="C13" s="2" t="s">
        <v>97</v>
      </c>
      <c r="D13" s="2" t="s">
        <v>98</v>
      </c>
      <c r="E13" s="2" t="s">
        <v>99</v>
      </c>
      <c r="F13" s="2"/>
      <c r="G13" s="2"/>
      <c r="H13" s="2">
        <v>8655</v>
      </c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hidden="1" x14ac:dyDescent="0.2">
      <c r="A15" s="2"/>
      <c r="B15" s="2"/>
      <c r="C15" s="2"/>
      <c r="D15" s="2"/>
      <c r="E15" s="2"/>
      <c r="F15" s="2"/>
      <c r="G15" s="2"/>
      <c r="H15" s="2"/>
    </row>
    <row r="16" spans="1:8" hidden="1" x14ac:dyDescent="0.2">
      <c r="A16" s="2"/>
      <c r="B16" s="2"/>
      <c r="C16" s="2"/>
      <c r="D16" s="2"/>
      <c r="E16" s="2"/>
      <c r="F16" s="2"/>
      <c r="G16" s="2"/>
      <c r="H16" s="2"/>
    </row>
    <row r="17" spans="1:8" hidden="1" x14ac:dyDescent="0.2">
      <c r="A17" s="2"/>
      <c r="B17" s="2"/>
      <c r="C17" s="2"/>
      <c r="D17" s="2"/>
      <c r="E17" s="2"/>
      <c r="F17" s="2"/>
      <c r="G17" s="2"/>
      <c r="H17" s="2"/>
    </row>
    <row r="18" spans="1:8" hidden="1" x14ac:dyDescent="0.2">
      <c r="A18" s="2"/>
      <c r="B18" s="2"/>
      <c r="C18" s="2"/>
      <c r="D18" s="2"/>
      <c r="E18" s="2"/>
      <c r="F18" s="2"/>
      <c r="G18" s="2"/>
      <c r="H18" s="2"/>
    </row>
    <row r="19" spans="1:8" ht="13.5" thickBot="1" x14ac:dyDescent="0.25">
      <c r="A19" s="98" t="s">
        <v>22</v>
      </c>
      <c r="B19" s="99"/>
      <c r="C19" s="99"/>
      <c r="D19" s="99"/>
      <c r="E19" s="99"/>
      <c r="F19" s="99"/>
      <c r="G19" s="99"/>
      <c r="H19" s="23">
        <f>'[1]июль 16'!$AO$6+'[1]июль 16'!$AQ$6-[1]декабрь!$AJ$6-[1]декабрь!$AL$6</f>
        <v>343.90919999999994</v>
      </c>
    </row>
    <row r="20" spans="1:8" ht="15.75" thickBot="1" x14ac:dyDescent="0.3">
      <c r="A20" s="100" t="s">
        <v>23</v>
      </c>
      <c r="B20" s="101"/>
      <c r="C20" s="101"/>
      <c r="D20" s="101"/>
      <c r="E20" s="101"/>
      <c r="F20" s="101"/>
      <c r="G20" s="101"/>
      <c r="H20" s="24">
        <f>SUM(H4:H19)</f>
        <v>5417.6592000000001</v>
      </c>
    </row>
    <row r="23" spans="1:8" ht="12.75" customHeight="1" x14ac:dyDescent="0.2">
      <c r="A23" s="72" t="s">
        <v>102</v>
      </c>
      <c r="B23" s="72"/>
      <c r="C23" s="72"/>
      <c r="D23" s="72"/>
      <c r="E23" s="72"/>
    </row>
  </sheetData>
  <mergeCells count="13">
    <mergeCell ref="A19:G19"/>
    <mergeCell ref="A20:G20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11:E11"/>
    <mergeCell ref="C12:E1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workbookViewId="0">
      <selection activeCell="A2" sqref="A2:E2"/>
    </sheetView>
  </sheetViews>
  <sheetFormatPr defaultRowHeight="12.75" x14ac:dyDescent="0.2"/>
  <cols>
    <col min="1" max="1" width="40.42578125" customWidth="1"/>
    <col min="2" max="2" width="18.85546875" customWidth="1"/>
    <col min="3" max="3" width="21" customWidth="1"/>
    <col min="4" max="4" width="16.28515625" customWidth="1"/>
    <col min="5" max="5" width="13.140625" customWidth="1"/>
  </cols>
  <sheetData>
    <row r="2" spans="1:5" ht="101.25" customHeight="1" x14ac:dyDescent="0.2">
      <c r="A2" s="91" t="s">
        <v>112</v>
      </c>
      <c r="B2" s="91"/>
      <c r="C2" s="91"/>
      <c r="D2" s="91"/>
      <c r="E2" s="91"/>
    </row>
    <row r="3" spans="1:5" ht="23.25" x14ac:dyDescent="0.35">
      <c r="A3" s="79"/>
      <c r="B3" s="79"/>
      <c r="C3" s="79"/>
      <c r="D3" s="79"/>
      <c r="E3" s="79"/>
    </row>
    <row r="4" spans="1:5" ht="13.5" thickBot="1" x14ac:dyDescent="0.25"/>
    <row r="5" spans="1:5" ht="60" customHeight="1" x14ac:dyDescent="0.25">
      <c r="A5" s="76"/>
      <c r="B5" s="33" t="s">
        <v>55</v>
      </c>
      <c r="C5" s="33" t="s">
        <v>56</v>
      </c>
      <c r="D5" s="94" t="s">
        <v>57</v>
      </c>
      <c r="E5" s="95"/>
    </row>
    <row r="6" spans="1:5" ht="17.25" customHeight="1" x14ac:dyDescent="0.25">
      <c r="A6" s="92" t="s">
        <v>103</v>
      </c>
      <c r="B6" s="93"/>
      <c r="C6" s="77">
        <v>34866.910000000003</v>
      </c>
      <c r="D6" s="96"/>
      <c r="E6" s="97"/>
    </row>
    <row r="7" spans="1:5" ht="13.5" thickBot="1" x14ac:dyDescent="0.25">
      <c r="A7" s="12" t="s">
        <v>104</v>
      </c>
      <c r="B7" s="78">
        <f>'[1]декабрь ТР 16'!$Y$5</f>
        <v>8509.6</v>
      </c>
      <c r="C7" s="5">
        <f>'[1]декабрь ТР 16'!$AA$5</f>
        <v>7100.49</v>
      </c>
      <c r="D7" s="87">
        <f>'расход по дому ТР 15 (2)'!H18</f>
        <v>1382.5073500000001</v>
      </c>
      <c r="E7" s="88"/>
    </row>
    <row r="8" spans="1:5" ht="15.75" thickBot="1" x14ac:dyDescent="0.3">
      <c r="A8" s="29" t="s">
        <v>105</v>
      </c>
      <c r="B8" s="30">
        <f>SUM(B7:B7)</f>
        <v>8509.6</v>
      </c>
      <c r="C8" s="30">
        <f>SUM(C6:C7)</f>
        <v>41967.4</v>
      </c>
      <c r="D8" s="89">
        <f>SUM(D7:D7)</f>
        <v>1382.5073500000001</v>
      </c>
      <c r="E8" s="90"/>
    </row>
    <row r="10" spans="1:5" ht="15.75" customHeight="1" x14ac:dyDescent="0.25">
      <c r="A10" s="80" t="s">
        <v>107</v>
      </c>
      <c r="B10" s="80"/>
      <c r="C10" s="80"/>
      <c r="D10" s="80"/>
      <c r="E10" s="32">
        <f>C8-D8</f>
        <v>40584.892650000002</v>
      </c>
    </row>
    <row r="13" spans="1:5" x14ac:dyDescent="0.2">
      <c r="A13" s="72" t="s">
        <v>102</v>
      </c>
      <c r="B13" s="72"/>
      <c r="C13" s="72"/>
      <c r="D13" s="72"/>
    </row>
    <row r="15" spans="1:5" x14ac:dyDescent="0.2">
      <c r="A15" s="74" t="s">
        <v>106</v>
      </c>
      <c r="B15" s="74"/>
      <c r="C15" s="74"/>
      <c r="D15" s="75"/>
      <c r="E15" s="74">
        <v>1947.89</v>
      </c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>
      <selection activeCell="A12" sqref="A12"/>
    </sheetView>
  </sheetViews>
  <sheetFormatPr defaultRowHeight="12.75" x14ac:dyDescent="0.2"/>
  <cols>
    <col min="1" max="1" width="4.5703125" customWidth="1"/>
    <col min="4" max="4" width="27.28515625" customWidth="1"/>
    <col min="5" max="5" width="38.28515625" customWidth="1"/>
    <col min="6" max="7" width="0" hidden="1" customWidth="1"/>
    <col min="8" max="8" width="15.85546875" customWidth="1"/>
  </cols>
  <sheetData>
    <row r="1" spans="1:8" ht="93.75" customHeight="1" thickBot="1" x14ac:dyDescent="0.4">
      <c r="A1" s="102" t="s">
        <v>108</v>
      </c>
      <c r="B1" s="102"/>
      <c r="C1" s="102"/>
      <c r="D1" s="102"/>
      <c r="E1" s="102"/>
      <c r="F1" s="102"/>
      <c r="G1" s="102"/>
      <c r="H1" s="102"/>
    </row>
    <row r="2" spans="1:8" ht="16.5" customHeight="1" x14ac:dyDescent="0.2">
      <c r="A2" s="103" t="s">
        <v>13</v>
      </c>
      <c r="B2" s="105" t="s">
        <v>14</v>
      </c>
      <c r="C2" s="105" t="s">
        <v>15</v>
      </c>
      <c r="D2" s="105" t="s">
        <v>16</v>
      </c>
      <c r="E2" s="105" t="s">
        <v>17</v>
      </c>
      <c r="F2" s="105" t="s">
        <v>18</v>
      </c>
      <c r="G2" s="105" t="s">
        <v>19</v>
      </c>
      <c r="H2" s="105" t="s">
        <v>20</v>
      </c>
    </row>
    <row r="3" spans="1:8" ht="29.25" customHeight="1" thickBot="1" x14ac:dyDescent="0.25">
      <c r="A3" s="104"/>
      <c r="B3" s="106"/>
      <c r="C3" s="106"/>
      <c r="D3" s="106"/>
      <c r="E3" s="106"/>
      <c r="F3" s="106"/>
      <c r="G3" s="106"/>
      <c r="H3" s="106"/>
    </row>
    <row r="4" spans="1:8" hidden="1" x14ac:dyDescent="0.2">
      <c r="A4" s="5"/>
      <c r="B4" s="5"/>
      <c r="C4" s="5"/>
      <c r="D4" s="5"/>
      <c r="E4" s="5"/>
      <c r="F4" s="5"/>
      <c r="G4" s="5"/>
      <c r="H4" s="5"/>
    </row>
    <row r="5" spans="1:8" hidden="1" x14ac:dyDescent="0.2">
      <c r="A5" s="2"/>
      <c r="B5" s="2"/>
      <c r="C5" s="2"/>
      <c r="D5" s="2"/>
      <c r="E5" s="2"/>
      <c r="F5" s="2"/>
      <c r="G5" s="2"/>
      <c r="H5" s="2"/>
    </row>
    <row r="6" spans="1:8" hidden="1" x14ac:dyDescent="0.2">
      <c r="A6" s="2"/>
      <c r="B6" s="2"/>
      <c r="C6" s="2"/>
      <c r="D6" s="2"/>
      <c r="E6" s="2"/>
      <c r="F6" s="2"/>
      <c r="G6" s="2"/>
      <c r="H6" s="2"/>
    </row>
    <row r="7" spans="1:8" hidden="1" x14ac:dyDescent="0.2">
      <c r="A7" s="2"/>
      <c r="B7" s="2"/>
      <c r="C7" s="2"/>
      <c r="D7" s="2"/>
      <c r="E7" s="2"/>
      <c r="F7" s="2"/>
      <c r="G7" s="2"/>
      <c r="H7" s="2"/>
    </row>
    <row r="8" spans="1:8" hidden="1" x14ac:dyDescent="0.2">
      <c r="A8" s="2"/>
      <c r="B8" s="2"/>
      <c r="C8" s="2"/>
      <c r="D8" s="2"/>
      <c r="E8" s="2"/>
      <c r="F8" s="2"/>
      <c r="G8" s="2"/>
      <c r="H8" s="2"/>
    </row>
    <row r="9" spans="1:8" hidden="1" x14ac:dyDescent="0.2">
      <c r="A9" s="2"/>
      <c r="B9" s="2"/>
      <c r="C9" s="2"/>
      <c r="D9" s="2"/>
      <c r="E9" s="2"/>
      <c r="F9" s="2"/>
      <c r="G9" s="2"/>
      <c r="H9" s="2"/>
    </row>
    <row r="10" spans="1:8" hidden="1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>
        <v>1</v>
      </c>
      <c r="B11" s="82">
        <v>2016</v>
      </c>
      <c r="C11" s="2" t="s">
        <v>109</v>
      </c>
      <c r="D11" s="2" t="s">
        <v>110</v>
      </c>
      <c r="E11" s="2" t="s">
        <v>111</v>
      </c>
      <c r="F11" s="2"/>
      <c r="G11" s="2"/>
      <c r="H11" s="2">
        <v>1276</v>
      </c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hidden="1" x14ac:dyDescent="0.2">
      <c r="A13" s="2"/>
      <c r="B13" s="2"/>
      <c r="C13" s="2"/>
      <c r="D13" s="2"/>
      <c r="E13" s="2"/>
      <c r="F13" s="2"/>
      <c r="G13" s="2"/>
      <c r="H13" s="2"/>
    </row>
    <row r="14" spans="1:8" hidden="1" x14ac:dyDescent="0.2">
      <c r="A14" s="2"/>
      <c r="B14" s="2"/>
      <c r="C14" s="2"/>
      <c r="D14" s="2"/>
      <c r="E14" s="2"/>
      <c r="F14" s="2"/>
      <c r="G14" s="2"/>
      <c r="H14" s="2"/>
    </row>
    <row r="15" spans="1:8" hidden="1" x14ac:dyDescent="0.2">
      <c r="A15" s="2"/>
      <c r="B15" s="2"/>
      <c r="C15" s="2"/>
      <c r="D15" s="2"/>
      <c r="E15" s="2"/>
      <c r="F15" s="2"/>
      <c r="G15" s="2"/>
      <c r="H15" s="2"/>
    </row>
    <row r="16" spans="1:8" hidden="1" x14ac:dyDescent="0.2">
      <c r="A16" s="2"/>
      <c r="B16" s="2"/>
      <c r="C16" s="2"/>
      <c r="D16" s="2"/>
      <c r="E16" s="2"/>
      <c r="F16" s="2"/>
      <c r="G16" s="2"/>
      <c r="H16" s="2"/>
    </row>
    <row r="17" spans="1:8" ht="13.5" thickBot="1" x14ac:dyDescent="0.25">
      <c r="A17" s="98" t="s">
        <v>22</v>
      </c>
      <c r="B17" s="99"/>
      <c r="C17" s="99"/>
      <c r="D17" s="99"/>
      <c r="E17" s="99"/>
      <c r="F17" s="99"/>
      <c r="G17" s="99"/>
      <c r="H17" s="23">
        <f>'[1]декабрь ТР 16'!$AC$5</f>
        <v>106.50735</v>
      </c>
    </row>
    <row r="18" spans="1:8" ht="15.75" thickBot="1" x14ac:dyDescent="0.3">
      <c r="A18" s="100" t="s">
        <v>23</v>
      </c>
      <c r="B18" s="101"/>
      <c r="C18" s="101"/>
      <c r="D18" s="101"/>
      <c r="E18" s="101"/>
      <c r="F18" s="101"/>
      <c r="G18" s="101"/>
      <c r="H18" s="24">
        <f>SUM(H4:H17)</f>
        <v>1382.5073500000001</v>
      </c>
    </row>
    <row r="21" spans="1:8" ht="12.75" customHeight="1" x14ac:dyDescent="0.2">
      <c r="A21" s="72" t="s">
        <v>102</v>
      </c>
      <c r="B21" s="72"/>
      <c r="C21" s="72"/>
      <c r="D21" s="72"/>
      <c r="E21" s="72"/>
    </row>
  </sheetData>
  <mergeCells count="11">
    <mergeCell ref="A17:G17"/>
    <mergeCell ref="A18:G18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08" t="s">
        <v>81</v>
      </c>
      <c r="B3" s="108"/>
      <c r="C3" s="108"/>
      <c r="D3" s="108"/>
      <c r="E3" s="108"/>
    </row>
    <row r="5" spans="1:5" ht="15.75" x14ac:dyDescent="0.25">
      <c r="A5" s="109" t="s">
        <v>79</v>
      </c>
      <c r="B5" s="109"/>
      <c r="C5" s="109"/>
      <c r="D5" s="109"/>
      <c r="E5" s="26">
        <v>-8789.01</v>
      </c>
    </row>
    <row r="6" spans="1:5" ht="13.5" thickBot="1" x14ac:dyDescent="0.25"/>
    <row r="7" spans="1:5" ht="48" thickBot="1" x14ac:dyDescent="0.3">
      <c r="A7" s="27"/>
      <c r="B7" s="28" t="s">
        <v>55</v>
      </c>
      <c r="C7" s="28" t="s">
        <v>56</v>
      </c>
      <c r="D7" s="33" t="s">
        <v>57</v>
      </c>
      <c r="E7" s="34" t="s">
        <v>58</v>
      </c>
    </row>
    <row r="8" spans="1:5" ht="15" customHeight="1" x14ac:dyDescent="0.2">
      <c r="A8" s="4" t="s">
        <v>59</v>
      </c>
      <c r="B8" s="5">
        <f>'выборка 15'!O15</f>
        <v>702.51</v>
      </c>
      <c r="C8" s="5">
        <f>'выборка 15'!P15</f>
        <v>463.01</v>
      </c>
      <c r="D8" s="35">
        <f>'расход по дому ТО'!I17</f>
        <v>467.48820000000001</v>
      </c>
      <c r="E8" s="110">
        <f>C14-D14</f>
        <v>-702.51</v>
      </c>
    </row>
    <row r="9" spans="1:5" ht="33" customHeight="1" x14ac:dyDescent="0.2">
      <c r="A9" s="3" t="s">
        <v>60</v>
      </c>
      <c r="B9" s="2">
        <v>0</v>
      </c>
      <c r="C9" s="2">
        <v>0</v>
      </c>
      <c r="D9" s="35">
        <f>('выборка 15'!B3*1.74)*2</f>
        <v>1389.0419999999999</v>
      </c>
      <c r="E9" s="111"/>
    </row>
    <row r="10" spans="1:5" ht="31.5" customHeight="1" x14ac:dyDescent="0.2">
      <c r="A10" s="3" t="s">
        <v>61</v>
      </c>
      <c r="B10" s="2"/>
      <c r="C10" s="2"/>
      <c r="D10" s="35">
        <f>('выборка 15'!B4*0.15)*2</f>
        <v>119.74499999999999</v>
      </c>
      <c r="E10" s="111"/>
    </row>
    <row r="11" spans="1:5" ht="15" customHeight="1" x14ac:dyDescent="0.2">
      <c r="A11" s="4" t="s">
        <v>62</v>
      </c>
      <c r="B11" s="2">
        <v>0</v>
      </c>
      <c r="C11" s="2">
        <v>0</v>
      </c>
      <c r="D11" s="35">
        <f t="shared" ref="D11:D14" si="0">SUM(B11:C11)</f>
        <v>0</v>
      </c>
      <c r="E11" s="111"/>
    </row>
    <row r="12" spans="1:5" ht="26.25" customHeight="1" x14ac:dyDescent="0.2">
      <c r="A12" s="3" t="s">
        <v>63</v>
      </c>
      <c r="B12" s="2">
        <v>0</v>
      </c>
      <c r="C12" s="2">
        <v>0</v>
      </c>
      <c r="D12" s="35">
        <f t="shared" si="0"/>
        <v>0</v>
      </c>
      <c r="E12" s="111"/>
    </row>
    <row r="13" spans="1:5" ht="34.5" customHeight="1" thickBot="1" x14ac:dyDescent="0.25">
      <c r="A13" s="36" t="s">
        <v>64</v>
      </c>
      <c r="B13" s="8">
        <v>0</v>
      </c>
      <c r="C13" s="8">
        <v>0</v>
      </c>
      <c r="D13" s="65">
        <f t="shared" si="0"/>
        <v>0</v>
      </c>
      <c r="E13" s="111"/>
    </row>
    <row r="14" spans="1:5" ht="15" customHeight="1" thickBot="1" x14ac:dyDescent="0.3">
      <c r="A14" s="29" t="s">
        <v>72</v>
      </c>
      <c r="B14" s="30">
        <f t="shared" ref="B14:C14" si="1">SUM(B8:B13)</f>
        <v>702.51</v>
      </c>
      <c r="C14" s="30">
        <f t="shared" si="1"/>
        <v>463.01</v>
      </c>
      <c r="D14" s="31">
        <f t="shared" si="0"/>
        <v>1165.52</v>
      </c>
      <c r="E14" s="54">
        <f t="shared" ref="E14" si="2">SUM(D14)</f>
        <v>1165.52</v>
      </c>
    </row>
    <row r="15" spans="1:5" ht="15" customHeight="1" x14ac:dyDescent="0.25">
      <c r="A15" s="63"/>
      <c r="B15" s="63"/>
      <c r="C15" s="63"/>
      <c r="D15" s="64"/>
      <c r="E15" s="64"/>
    </row>
    <row r="16" spans="1:5" ht="15.75" x14ac:dyDescent="0.25">
      <c r="A16" s="109" t="s">
        <v>80</v>
      </c>
      <c r="B16" s="109"/>
      <c r="C16" s="109"/>
      <c r="D16" s="109"/>
      <c r="E16" s="32">
        <f>E5-C14-D14</f>
        <v>-10417.540000000001</v>
      </c>
    </row>
    <row r="17" spans="1:5" ht="15" customHeight="1" x14ac:dyDescent="0.25">
      <c r="A17" s="63"/>
      <c r="B17" s="63"/>
      <c r="C17" s="63"/>
      <c r="D17" s="64"/>
      <c r="E17" s="64"/>
    </row>
    <row r="18" spans="1:5" ht="15" customHeight="1" x14ac:dyDescent="0.25">
      <c r="A18" s="63"/>
      <c r="B18" s="63"/>
      <c r="C18" s="63"/>
      <c r="D18" s="64"/>
      <c r="E18" s="64"/>
    </row>
    <row r="19" spans="1:5" ht="15" customHeight="1" x14ac:dyDescent="0.25">
      <c r="A19" s="63"/>
      <c r="B19" s="63"/>
      <c r="C19" s="63"/>
      <c r="D19" s="64"/>
      <c r="E19" s="64"/>
    </row>
    <row r="20" spans="1:5" ht="15.75" x14ac:dyDescent="0.25">
      <c r="A20" s="109" t="s">
        <v>79</v>
      </c>
      <c r="B20" s="109"/>
      <c r="C20" s="109"/>
      <c r="D20" s="109"/>
      <c r="E20" s="32">
        <v>2235.1</v>
      </c>
    </row>
    <row r="21" spans="1:5" ht="15" customHeight="1" thickBot="1" x14ac:dyDescent="0.3">
      <c r="A21" s="63"/>
      <c r="B21" s="63"/>
      <c r="C21" s="63"/>
      <c r="D21" s="64"/>
      <c r="E21" s="64"/>
    </row>
    <row r="22" spans="1:5" ht="15" customHeight="1" thickBot="1" x14ac:dyDescent="0.25">
      <c r="A22" s="66" t="s">
        <v>73</v>
      </c>
      <c r="B22" s="19">
        <f>'выборка 15'!O15</f>
        <v>702.51</v>
      </c>
      <c r="C22" s="19">
        <f>'выборка 15'!P15</f>
        <v>463.01</v>
      </c>
      <c r="D22" s="67">
        <v>0</v>
      </c>
      <c r="E22" s="68">
        <f>C22-D22</f>
        <v>463.01</v>
      </c>
    </row>
    <row r="23" spans="1:5" x14ac:dyDescent="0.2">
      <c r="E23" s="37"/>
    </row>
    <row r="24" spans="1:5" ht="15.75" x14ac:dyDescent="0.25">
      <c r="A24" s="109" t="s">
        <v>80</v>
      </c>
      <c r="B24" s="109"/>
      <c r="C24" s="109"/>
      <c r="D24" s="109"/>
      <c r="E24" s="32">
        <f>E20+C22-D22</f>
        <v>2698.1099999999997</v>
      </c>
    </row>
    <row r="27" spans="1:5" x14ac:dyDescent="0.2">
      <c r="A27" s="86" t="s">
        <v>77</v>
      </c>
      <c r="B27" s="86"/>
      <c r="C27" s="86"/>
      <c r="D27" s="86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4" sqref="A4:I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3" t="s">
        <v>65</v>
      </c>
      <c r="B2" s="113"/>
      <c r="C2" s="113"/>
      <c r="D2" s="113"/>
      <c r="E2" s="113"/>
      <c r="F2" s="113"/>
      <c r="G2" s="113"/>
      <c r="H2" s="113"/>
      <c r="I2" s="113"/>
    </row>
    <row r="3" spans="1:9" ht="17.25" x14ac:dyDescent="0.3">
      <c r="A3" s="113" t="s">
        <v>75</v>
      </c>
      <c r="B3" s="113"/>
      <c r="C3" s="113"/>
      <c r="D3" s="113"/>
      <c r="E3" s="113"/>
      <c r="F3" s="113"/>
      <c r="G3" s="113"/>
      <c r="H3" s="113"/>
      <c r="I3" s="113"/>
    </row>
    <row r="4" spans="1:9" ht="17.25" x14ac:dyDescent="0.3">
      <c r="A4" s="113" t="s">
        <v>82</v>
      </c>
      <c r="B4" s="113"/>
      <c r="C4" s="113"/>
      <c r="D4" s="113"/>
      <c r="E4" s="113"/>
      <c r="F4" s="113"/>
      <c r="G4" s="113"/>
      <c r="H4" s="113"/>
      <c r="I4" s="113"/>
    </row>
    <row r="5" spans="1:9" ht="13.5" thickBot="1" x14ac:dyDescent="0.25"/>
    <row r="6" spans="1:9" ht="45.75" thickBot="1" x14ac:dyDescent="0.25">
      <c r="A6" s="38" t="s">
        <v>13</v>
      </c>
      <c r="B6" s="39" t="s">
        <v>14</v>
      </c>
      <c r="C6" s="40" t="s">
        <v>15</v>
      </c>
      <c r="D6" s="40" t="s">
        <v>66</v>
      </c>
      <c r="E6" s="40" t="s">
        <v>17</v>
      </c>
      <c r="F6" s="41" t="s">
        <v>76</v>
      </c>
      <c r="G6" s="41" t="s">
        <v>67</v>
      </c>
      <c r="H6" s="41" t="s">
        <v>21</v>
      </c>
      <c r="I6" s="7" t="s">
        <v>68</v>
      </c>
    </row>
    <row r="7" spans="1:9" x14ac:dyDescent="0.2">
      <c r="A7" s="42"/>
      <c r="B7" s="43"/>
      <c r="C7" s="44"/>
      <c r="D7" s="45"/>
      <c r="E7" s="46"/>
      <c r="F7" s="47"/>
      <c r="G7" s="47"/>
      <c r="H7" s="47"/>
      <c r="I7" s="48"/>
    </row>
    <row r="8" spans="1:9" x14ac:dyDescent="0.2">
      <c r="A8" s="42"/>
      <c r="B8" s="43"/>
      <c r="C8" s="44"/>
      <c r="D8" s="45"/>
      <c r="E8" s="46"/>
      <c r="F8" s="47"/>
      <c r="G8" s="47"/>
      <c r="H8" s="47"/>
      <c r="I8" s="48"/>
    </row>
    <row r="9" spans="1:9" x14ac:dyDescent="0.2">
      <c r="A9" s="42"/>
      <c r="B9" s="43"/>
      <c r="C9" s="44"/>
      <c r="D9" s="45"/>
      <c r="E9" s="46"/>
      <c r="F9" s="47"/>
      <c r="G9" s="47"/>
      <c r="H9" s="47"/>
      <c r="I9" s="48"/>
    </row>
    <row r="10" spans="1:9" x14ac:dyDescent="0.2">
      <c r="A10" s="42"/>
      <c r="B10" s="43"/>
      <c r="C10" s="44"/>
      <c r="D10" s="45"/>
      <c r="E10" s="46"/>
      <c r="F10" s="47"/>
      <c r="G10" s="47"/>
      <c r="H10" s="47"/>
      <c r="I10" s="48"/>
    </row>
    <row r="11" spans="1:9" x14ac:dyDescent="0.2">
      <c r="A11" s="42"/>
      <c r="B11" s="43"/>
      <c r="C11" s="44"/>
      <c r="D11" s="45"/>
      <c r="E11" s="46"/>
      <c r="F11" s="47"/>
      <c r="G11" s="47"/>
      <c r="H11" s="47"/>
      <c r="I11" s="48"/>
    </row>
    <row r="12" spans="1:9" x14ac:dyDescent="0.2">
      <c r="A12" s="42"/>
      <c r="B12" s="43"/>
      <c r="C12" s="44"/>
      <c r="D12" s="45"/>
      <c r="E12" s="46"/>
      <c r="F12" s="47"/>
      <c r="G12" s="47"/>
      <c r="H12" s="47"/>
      <c r="I12" s="48"/>
    </row>
    <row r="13" spans="1:9" x14ac:dyDescent="0.2">
      <c r="A13" s="42"/>
      <c r="B13" s="43"/>
      <c r="C13" s="44"/>
      <c r="D13" s="45"/>
      <c r="E13" s="46"/>
      <c r="F13" s="47"/>
      <c r="G13" s="47"/>
      <c r="H13" s="47"/>
      <c r="I13" s="48"/>
    </row>
    <row r="14" spans="1:9" x14ac:dyDescent="0.2">
      <c r="A14" s="42"/>
      <c r="B14" s="43"/>
      <c r="C14" s="44"/>
      <c r="D14" s="45"/>
      <c r="E14" s="46"/>
      <c r="F14" s="47"/>
      <c r="G14" s="47"/>
      <c r="H14" s="47"/>
      <c r="I14" s="48"/>
    </row>
    <row r="15" spans="1:9" x14ac:dyDescent="0.2">
      <c r="A15" s="42"/>
      <c r="B15" s="43"/>
      <c r="C15" s="44"/>
      <c r="D15" s="45"/>
      <c r="E15" s="46"/>
      <c r="F15" s="47"/>
      <c r="G15" s="47"/>
      <c r="H15" s="47"/>
      <c r="I15" s="48"/>
    </row>
    <row r="16" spans="1:9" ht="15.75" thickBot="1" x14ac:dyDescent="0.25">
      <c r="A16" s="49"/>
      <c r="B16" s="114" t="s">
        <v>69</v>
      </c>
      <c r="C16" s="115"/>
      <c r="D16" s="115"/>
      <c r="E16" s="115"/>
      <c r="F16" s="115"/>
      <c r="G16" s="115"/>
      <c r="H16" s="116"/>
      <c r="I16" s="50">
        <f>'выборка 15'!AK15+'выборка 15'!AL15</f>
        <v>467.48820000000001</v>
      </c>
    </row>
    <row r="17" spans="1:9" ht="15.75" thickBot="1" x14ac:dyDescent="0.3">
      <c r="A17" s="100" t="s">
        <v>70</v>
      </c>
      <c r="B17" s="101"/>
      <c r="C17" s="101"/>
      <c r="D17" s="51"/>
      <c r="E17" s="51"/>
      <c r="F17" s="51"/>
      <c r="G17" s="51"/>
      <c r="H17" s="51"/>
      <c r="I17" s="52">
        <f>SUM(I7:I16)</f>
        <v>467.48820000000001</v>
      </c>
    </row>
    <row r="18" spans="1:9" x14ac:dyDescent="0.2">
      <c r="A18" s="117"/>
      <c r="B18" s="117"/>
      <c r="C18" s="118"/>
      <c r="D18" s="118"/>
      <c r="E18" s="118"/>
      <c r="F18" s="118"/>
      <c r="G18" s="118"/>
      <c r="H18" s="118"/>
      <c r="I18" s="118"/>
    </row>
    <row r="22" spans="1:9" ht="15" x14ac:dyDescent="0.25">
      <c r="A22" s="112" t="s">
        <v>78</v>
      </c>
      <c r="B22" s="112"/>
      <c r="C22" s="112"/>
      <c r="D22" s="112"/>
      <c r="E22" s="112"/>
      <c r="F22" s="112"/>
      <c r="G22" s="112"/>
      <c r="H22" s="112"/>
      <c r="I22" s="112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2017-01-13T05:22:20Z</cp:lastPrinted>
  <dcterms:created xsi:type="dcterms:W3CDTF">2015-02-24T21:57:31Z</dcterms:created>
  <dcterms:modified xsi:type="dcterms:W3CDTF">2017-04-15T11:50:48Z</dcterms:modified>
</cp:coreProperties>
</file>