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65" windowWidth="18195" windowHeight="11505" firstSheet="1" activeTab="6"/>
  </bookViews>
  <sheets>
    <sheet name="выборка 15" sheetId="3" r:id="rId1"/>
    <sheet name="общий отчет по дому за 15 г" sheetId="1" r:id="rId2"/>
    <sheet name="отчет тек. ремонт" sheetId="4" state="hidden" r:id="rId3"/>
    <sheet name="расход по дому ТР 15" sheetId="2" state="hidden" r:id="rId4"/>
    <sheet name="отчет сод. жилья" sheetId="5" r:id="rId5"/>
    <sheet name="расход по дому ТО" sheetId="6" r:id="rId6"/>
    <sheet name="отчет ТР16" sheetId="7" r:id="rId7"/>
    <sheet name="расход по дому ТР(2)" sheetId="8" r:id="rId8"/>
  </sheets>
  <externalReferences>
    <externalReference r:id="rId9"/>
  </externalReferences>
  <calcPr calcId="145621"/>
</workbook>
</file>

<file path=xl/calcChain.xml><?xml version="1.0" encoding="utf-8"?>
<calcChain xmlns="http://schemas.openxmlformats.org/spreadsheetml/2006/main">
  <c r="F27" i="8" l="1"/>
  <c r="F28" i="8"/>
  <c r="D8" i="7" s="1"/>
  <c r="D9" i="7" s="1"/>
  <c r="C8" i="7"/>
  <c r="B8" i="7"/>
  <c r="C9" i="7"/>
  <c r="B9" i="7"/>
  <c r="C8" i="5"/>
  <c r="F31" i="6"/>
  <c r="D10" i="5"/>
  <c r="D9" i="5"/>
  <c r="B8" i="5"/>
  <c r="E11" i="7" l="1"/>
  <c r="C11" i="5"/>
  <c r="B11" i="5"/>
  <c r="E8" i="1"/>
  <c r="E7" i="1"/>
  <c r="AF15" i="3"/>
  <c r="AI15" i="3"/>
  <c r="AK14" i="3"/>
  <c r="AK13" i="3"/>
  <c r="AK12" i="3"/>
  <c r="AK11" i="3"/>
  <c r="AK10" i="3"/>
  <c r="AK9" i="3"/>
  <c r="AK8" i="3"/>
  <c r="AK7" i="3"/>
  <c r="AK6" i="3"/>
  <c r="AK5" i="3"/>
  <c r="AK4" i="3"/>
  <c r="AJ14" i="3"/>
  <c r="AL14" i="3" s="1"/>
  <c r="AJ13" i="3"/>
  <c r="AL13" i="3" s="1"/>
  <c r="AJ12" i="3"/>
  <c r="AL12" i="3" s="1"/>
  <c r="AJ11" i="3"/>
  <c r="AL11" i="3" s="1"/>
  <c r="AJ10" i="3"/>
  <c r="AL10" i="3" s="1"/>
  <c r="AJ9" i="3"/>
  <c r="AL9" i="3" s="1"/>
  <c r="AJ8" i="3"/>
  <c r="AL8" i="3" s="1"/>
  <c r="AJ7" i="3"/>
  <c r="AL7" i="3" s="1"/>
  <c r="AJ6" i="3"/>
  <c r="AL6" i="3" s="1"/>
  <c r="AJ5" i="3"/>
  <c r="AL5" i="3" s="1"/>
  <c r="AJ4" i="3"/>
  <c r="AL4" i="3" s="1"/>
  <c r="AG14" i="3"/>
  <c r="AG13" i="3"/>
  <c r="AG12" i="3"/>
  <c r="AG11" i="3"/>
  <c r="AG10" i="3"/>
  <c r="AG9" i="3"/>
  <c r="AG8" i="3"/>
  <c r="AG7" i="3"/>
  <c r="AG6" i="3"/>
  <c r="AG5" i="3"/>
  <c r="AG4" i="3"/>
  <c r="M14" i="3"/>
  <c r="M13" i="3"/>
  <c r="M12" i="3"/>
  <c r="M11" i="3"/>
  <c r="M10" i="3"/>
  <c r="M9" i="3"/>
  <c r="M8" i="3"/>
  <c r="M7" i="3"/>
  <c r="M6" i="3"/>
  <c r="M5" i="3"/>
  <c r="M4" i="3"/>
  <c r="H14" i="3"/>
  <c r="N14" i="3" s="1"/>
  <c r="H13" i="3"/>
  <c r="N13" i="3" s="1"/>
  <c r="H12" i="3"/>
  <c r="N12" i="3" s="1"/>
  <c r="H11" i="3"/>
  <c r="N11" i="3" s="1"/>
  <c r="H10" i="3"/>
  <c r="N10" i="3" s="1"/>
  <c r="H9" i="3"/>
  <c r="N9" i="3" s="1"/>
  <c r="H8" i="3"/>
  <c r="N8" i="3" s="1"/>
  <c r="H7" i="3"/>
  <c r="N7" i="3" s="1"/>
  <c r="H6" i="3"/>
  <c r="N6" i="3" s="1"/>
  <c r="H5" i="3"/>
  <c r="N5" i="3" s="1"/>
  <c r="H4" i="3"/>
  <c r="N4" i="3" s="1"/>
  <c r="E14" i="3"/>
  <c r="E13" i="3"/>
  <c r="E12" i="3"/>
  <c r="E11" i="3"/>
  <c r="E10" i="3"/>
  <c r="E9" i="3"/>
  <c r="E8" i="3"/>
  <c r="E7" i="3"/>
  <c r="E6" i="3"/>
  <c r="E5" i="3"/>
  <c r="E4" i="3"/>
  <c r="AK3" i="3"/>
  <c r="AJ3" i="3"/>
  <c r="AL3" i="3" s="1"/>
  <c r="AG3" i="3"/>
  <c r="M3" i="3"/>
  <c r="H3" i="3"/>
  <c r="N3" i="3" s="1"/>
  <c r="E3" i="3"/>
  <c r="AK15" i="3"/>
  <c r="AL15" i="3" l="1"/>
  <c r="F32" i="6" s="1"/>
  <c r="D8" i="5" s="1"/>
  <c r="D11" i="5" s="1"/>
  <c r="G15" i="3"/>
  <c r="C10" i="4" s="1"/>
  <c r="D15" i="3"/>
  <c r="B10" i="4" s="1"/>
  <c r="F13" i="4" l="1"/>
  <c r="E13" i="4"/>
  <c r="E6" i="1" s="1"/>
  <c r="AH15" i="3" l="1"/>
  <c r="AE15" i="3"/>
  <c r="AJ15" i="3"/>
  <c r="AG15" i="3"/>
  <c r="C7" i="1" s="1"/>
  <c r="C15" i="3"/>
  <c r="B7" i="4" s="1"/>
  <c r="B13" i="4" s="1"/>
  <c r="C6" i="1" s="1"/>
  <c r="F15" i="3"/>
  <c r="C7" i="4" s="1"/>
  <c r="C13" i="4" s="1"/>
  <c r="I15" i="3"/>
  <c r="J15" i="3"/>
  <c r="K15" i="3"/>
  <c r="L15" i="3"/>
  <c r="O15" i="3"/>
  <c r="P15" i="3"/>
  <c r="Q15" i="3"/>
  <c r="R15" i="3"/>
  <c r="S15" i="3"/>
  <c r="T15" i="3"/>
  <c r="U15" i="3"/>
  <c r="V15" i="3"/>
  <c r="W15" i="3"/>
  <c r="X15" i="3"/>
  <c r="Y15" i="3"/>
  <c r="C13" i="1" s="1"/>
  <c r="Z15" i="3"/>
  <c r="D13" i="1" s="1"/>
  <c r="AA15" i="3"/>
  <c r="C15" i="1" s="1"/>
  <c r="AB15" i="3"/>
  <c r="D15" i="1" s="1"/>
  <c r="F15" i="1" s="1"/>
  <c r="AC15" i="3"/>
  <c r="C16" i="1" s="1"/>
  <c r="AD15" i="3"/>
  <c r="D16" i="1" s="1"/>
  <c r="M15" i="3"/>
  <c r="H15" i="3"/>
  <c r="E15" i="3"/>
  <c r="D6" i="1" l="1"/>
  <c r="C8" i="1"/>
  <c r="N15" i="3"/>
  <c r="I11" i="2" s="1"/>
  <c r="I12" i="2" s="1"/>
  <c r="D7" i="1" l="1"/>
  <c r="F7" i="1"/>
  <c r="D8" i="1"/>
  <c r="F8" i="1"/>
  <c r="D7" i="4"/>
  <c r="D13" i="4" s="1"/>
  <c r="G15" i="4" s="1"/>
  <c r="F6" i="1" s="1"/>
  <c r="G7" i="4" l="1"/>
  <c r="G13" i="4" s="1"/>
</calcChain>
</file>

<file path=xl/sharedStrings.xml><?xml version="1.0" encoding="utf-8"?>
<sst xmlns="http://schemas.openxmlformats.org/spreadsheetml/2006/main" count="171" uniqueCount="122">
  <si>
    <t>название</t>
  </si>
  <si>
    <t>Ремонт жилья</t>
  </si>
  <si>
    <t>Техническое обслуживание вентканалов и дымоходов</t>
  </si>
  <si>
    <t>осуществление технического надзора и содержания общедомовых приборов учета</t>
  </si>
  <si>
    <t>дополнительная статья</t>
  </si>
  <si>
    <t>уборка придомовой территории</t>
  </si>
  <si>
    <t>уборка лестничных клетей</t>
  </si>
  <si>
    <t>вывоз ТБО</t>
  </si>
  <si>
    <t>содержание лифтов и лифтового оборудования</t>
  </si>
  <si>
    <t>содержание и ремонт газового оборудования</t>
  </si>
  <si>
    <t>управление многоквартирным домом</t>
  </si>
  <si>
    <t>начислено,руб.(в том числе нежилые помещения)</t>
  </si>
  <si>
    <t>получено,руб.(в том числе нежилые помещения)</t>
  </si>
  <si>
    <t>Информация о собранных и израсходованных денежных  средствах за жилищные услуги</t>
  </si>
  <si>
    <t>№ п/п</t>
  </si>
  <si>
    <t>год</t>
  </si>
  <si>
    <t>месяц</t>
  </si>
  <si>
    <t>место проведения работ</t>
  </si>
  <si>
    <t>вид работ</t>
  </si>
  <si>
    <t>дополнение</t>
  </si>
  <si>
    <t>ед.изм.</t>
  </si>
  <si>
    <t>кол-во</t>
  </si>
  <si>
    <t>сумма ден. Средств</t>
  </si>
  <si>
    <t>итого</t>
  </si>
  <si>
    <t>адрес</t>
  </si>
  <si>
    <t>кв. метры</t>
  </si>
  <si>
    <t>начислено ТР</t>
  </si>
  <si>
    <t>получено ТР</t>
  </si>
  <si>
    <t>начислено неж.</t>
  </si>
  <si>
    <t>получено неж</t>
  </si>
  <si>
    <t>получено отопление</t>
  </si>
  <si>
    <t>получено ГВС</t>
  </si>
  <si>
    <t>получено лифт</t>
  </si>
  <si>
    <t>1,5% от ГВС,ЦО,Лифт</t>
  </si>
  <si>
    <t>1,5% от получ</t>
  </si>
  <si>
    <t>всего начислено</t>
  </si>
  <si>
    <t>всего получено</t>
  </si>
  <si>
    <t>начислено за дымоходы и вент каналы</t>
  </si>
  <si>
    <t>получено за дымоходы и вент каналы</t>
  </si>
  <si>
    <t>начислено за УУТЭ</t>
  </si>
  <si>
    <t>получено за УУТЭ</t>
  </si>
  <si>
    <t>начислено доп. статья</t>
  </si>
  <si>
    <t>получено доп. статья</t>
  </si>
  <si>
    <t>начислено уборка прид. Тер-рии</t>
  </si>
  <si>
    <t>получено уборка прид. Тер-рии</t>
  </si>
  <si>
    <t>начислено лест. Клетей</t>
  </si>
  <si>
    <t>получено лест. Клетей</t>
  </si>
  <si>
    <t>начислено вывоз ТБО</t>
  </si>
  <si>
    <t>получено  вывоз ТБО</t>
  </si>
  <si>
    <t>начислено газ. Об.</t>
  </si>
  <si>
    <t>получено газ. Об.</t>
  </si>
  <si>
    <t>начислено УМКД</t>
  </si>
  <si>
    <t>получено УМКД</t>
  </si>
  <si>
    <t>начислено лифт</t>
  </si>
  <si>
    <t>Содержание жилья</t>
  </si>
  <si>
    <t>начислено ТО</t>
  </si>
  <si>
    <t>получено ТО</t>
  </si>
  <si>
    <t>начислено,руб.</t>
  </si>
  <si>
    <t>оплачено,руб</t>
  </si>
  <si>
    <t>выполнено работ на сумму,руб</t>
  </si>
  <si>
    <t>задолженность по данной статье,руб</t>
  </si>
  <si>
    <t>возврат средств,руб.</t>
  </si>
  <si>
    <t>остаток по заданному,периоду,руб.</t>
  </si>
  <si>
    <t>Узлы учета</t>
  </si>
  <si>
    <t>Доп. Статья</t>
  </si>
  <si>
    <t>Ремонт жилья: субабоненты</t>
  </si>
  <si>
    <t>Узлы учета: субабоненты</t>
  </si>
  <si>
    <t>Доп. Статья: субабоненты</t>
  </si>
  <si>
    <t>Ремонт жилья: итого</t>
  </si>
  <si>
    <t>Круглосуточная аварийно-диспетчерская служба</t>
  </si>
  <si>
    <t>Техническое обслуживание внутридомовых электрических сетей</t>
  </si>
  <si>
    <t xml:space="preserve">место проведения работ </t>
  </si>
  <si>
    <t>сумма,руб</t>
  </si>
  <si>
    <t>Услуги банка по приему денежных средств от населения</t>
  </si>
  <si>
    <t>ВСЕГО:</t>
  </si>
  <si>
    <t>1,5% от антена,газ.сети</t>
  </si>
  <si>
    <t>Бабушкина, 45</t>
  </si>
  <si>
    <t>в доме по адресу ул.Бабушкина, 45</t>
  </si>
  <si>
    <t>задолженность по данной статье</t>
  </si>
  <si>
    <t>остаток на данный период</t>
  </si>
  <si>
    <t>Остаток денежных средств дома на 01.06.2015 г</t>
  </si>
  <si>
    <t>придомовая территория</t>
  </si>
  <si>
    <t>Генеральный директор ООО У0 "ТаганСервис"____________________________________________Брехов Ю.А.</t>
  </si>
  <si>
    <t>Генеральный директор ООО У0 "ТаганСервис"___________________________________________Брехов Ю.А.</t>
  </si>
  <si>
    <t>в доме по  адресу Бабушкина, 45 за период с 01.06.2015 по 31.07.2015гг.</t>
  </si>
  <si>
    <t>Информация о собранных и израсходованных денежных средствах по статье "Ремонт Жилья" за период с 01.06.2015 г по 31.07.2015 г по адресу ул. Бабушкина, 45</t>
  </si>
  <si>
    <t>Остаток денежных средств дома на 31.07.2015 г</t>
  </si>
  <si>
    <t xml:space="preserve">Информация о выполненных работах по статье "Ремонт жилья" по адресу ул. Бабушкина, 45  за период 01.06.2015 г по 31.07.2015 г </t>
  </si>
  <si>
    <t>Содержание и Ремонт жилья</t>
  </si>
  <si>
    <t>Информация о выполненных работах  по статье "Ремонт и Содержание жилья"</t>
  </si>
  <si>
    <t>июль</t>
  </si>
  <si>
    <t>Информация о собранных и израсходованных денежных средствах по статье "Ремонт и Содержание Жилья" за период с 01.01.2016 г по 31.07.2016 г по адресу ул. Бабушкина, 45</t>
  </si>
  <si>
    <t>переходящее сальдо на 01.01.16 г</t>
  </si>
  <si>
    <t>Остаток денежных средств дома по статье "Ремонт жилья" на 31.07.2016 г</t>
  </si>
  <si>
    <t>Остаток денежных средств дома по статье "Содержание жилья" на 31.07.2016 г</t>
  </si>
  <si>
    <t>корректировка сметы №11 от 31.08.2015 г</t>
  </si>
  <si>
    <t>корректировка сметы №12 от 31.08.2015 г</t>
  </si>
  <si>
    <t>корректировка осенне-весеннего осмотра</t>
  </si>
  <si>
    <t>корректировка сметы №9 от 30.10.2015 г</t>
  </si>
  <si>
    <t>январь</t>
  </si>
  <si>
    <t>подъезд 1</t>
  </si>
  <si>
    <t>ремонт системы ЦО</t>
  </si>
  <si>
    <t>февраль</t>
  </si>
  <si>
    <t>установка замков (кодовых) и доводчиков</t>
  </si>
  <si>
    <t>март</t>
  </si>
  <si>
    <t>обрезка деревьев 5 шт</t>
  </si>
  <si>
    <t>апрель</t>
  </si>
  <si>
    <t>гидравлические испытания трубопроводов отопления</t>
  </si>
  <si>
    <t>май</t>
  </si>
  <si>
    <t>покос травы</t>
  </si>
  <si>
    <t>Генеральный директор ООО У0 "ТаганСервис"____________________________________________</t>
  </si>
  <si>
    <t>дебиторская задолженность жителей по состоянию на 01.08.2016 г составляет</t>
  </si>
  <si>
    <t>за период с 01.01.2016 по 31.07.2016 гг.</t>
  </si>
  <si>
    <t>Информация о собранных и израсходованных денежных средствах по статье "Ремонт Жилья" за период с 01.08.2016 г по 31.12.2016 г по адресу ул. Бабушкина, 45</t>
  </si>
  <si>
    <t>переходящее сальдо на 01.08.16 г</t>
  </si>
  <si>
    <t>Остаток денежных средств дома по статье "Ремонт жилья" на 31.12.2016 г</t>
  </si>
  <si>
    <t>дебиторская задолженность жителей по состоянию на 01.01.2017 г составляет</t>
  </si>
  <si>
    <t>ноябрь</t>
  </si>
  <si>
    <t>подъезды 1,2,3</t>
  </si>
  <si>
    <t>смена патронов и ламп</t>
  </si>
  <si>
    <t>Информация о выполненных работах  по статье "Ремонт жилья"</t>
  </si>
  <si>
    <t>за период с 01.08.2016 по 31.12.2016 гг.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</si>
</sst>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164" formatCode="#,##0.00&quot;р.&quot;"/>
  </numFmts>
  <fonts count="11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3" fillId="0" borderId="0" xfId="0" applyFont="1" applyAlignment="1"/>
    <xf numFmtId="0" fontId="0" fillId="0" borderId="1" xfId="0" applyBorder="1"/>
    <xf numFmtId="0" fontId="1" fillId="0" borderId="1" xfId="0" applyFont="1" applyBorder="1" applyAlignment="1">
      <alignment wrapText="1"/>
    </xf>
    <xf numFmtId="0" fontId="0" fillId="0" borderId="3" xfId="0" applyBorder="1"/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1" fillId="0" borderId="1" xfId="0" applyFont="1" applyBorder="1"/>
    <xf numFmtId="0" fontId="0" fillId="0" borderId="4" xfId="0" applyBorder="1"/>
    <xf numFmtId="0" fontId="0" fillId="0" borderId="12" xfId="0" applyBorder="1"/>
    <xf numFmtId="0" fontId="0" fillId="0" borderId="21" xfId="0" applyBorder="1"/>
    <xf numFmtId="0" fontId="0" fillId="0" borderId="22" xfId="0" applyBorder="1"/>
    <xf numFmtId="0" fontId="1" fillId="0" borderId="3" xfId="0" applyFont="1" applyBorder="1"/>
    <xf numFmtId="0" fontId="1" fillId="0" borderId="21" xfId="0" applyFont="1" applyBorder="1"/>
    <xf numFmtId="0" fontId="1" fillId="0" borderId="12" xfId="0" applyFont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0" borderId="22" xfId="0" applyFont="1" applyFill="1" applyBorder="1" applyAlignment="1">
      <alignment wrapText="1"/>
    </xf>
    <xf numFmtId="0" fontId="1" fillId="2" borderId="12" xfId="0" applyFont="1" applyFill="1" applyBorder="1" applyAlignment="1">
      <alignment wrapText="1"/>
    </xf>
    <xf numFmtId="0" fontId="0" fillId="2" borderId="3" xfId="0" applyFill="1" applyBorder="1"/>
    <xf numFmtId="0" fontId="0" fillId="2" borderId="12" xfId="0" applyFill="1" applyBorder="1"/>
    <xf numFmtId="2" fontId="0" fillId="2" borderId="23" xfId="0" applyNumberFormat="1" applyFill="1" applyBorder="1"/>
    <xf numFmtId="2" fontId="0" fillId="2" borderId="13" xfId="0" applyNumberFormat="1" applyFill="1" applyBorder="1"/>
    <xf numFmtId="2" fontId="0" fillId="0" borderId="1" xfId="0" applyNumberFormat="1" applyBorder="1"/>
    <xf numFmtId="0" fontId="0" fillId="0" borderId="3" xfId="0" applyBorder="1" applyAlignment="1">
      <alignment wrapText="1"/>
    </xf>
    <xf numFmtId="2" fontId="0" fillId="0" borderId="4" xfId="0" applyNumberFormat="1" applyBorder="1"/>
    <xf numFmtId="2" fontId="1" fillId="0" borderId="12" xfId="0" applyNumberFormat="1" applyFont="1" applyBorder="1"/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0" fillId="0" borderId="21" xfId="0" applyBorder="1" applyAlignment="1">
      <alignment wrapText="1"/>
    </xf>
    <xf numFmtId="0" fontId="6" fillId="0" borderId="12" xfId="0" applyFont="1" applyBorder="1" applyAlignment="1">
      <alignment wrapText="1"/>
    </xf>
    <xf numFmtId="0" fontId="6" fillId="0" borderId="22" xfId="0" applyFont="1" applyBorder="1" applyAlignment="1">
      <alignment wrapText="1"/>
    </xf>
    <xf numFmtId="0" fontId="1" fillId="0" borderId="4" xfId="0" applyFont="1" applyBorder="1"/>
    <xf numFmtId="0" fontId="4" fillId="0" borderId="21" xfId="0" applyFont="1" applyBorder="1"/>
    <xf numFmtId="0" fontId="4" fillId="0" borderId="12" xfId="0" applyFont="1" applyBorder="1"/>
    <xf numFmtId="2" fontId="4" fillId="0" borderId="12" xfId="0" applyNumberFormat="1" applyFont="1" applyBorder="1"/>
    <xf numFmtId="2" fontId="4" fillId="0" borderId="0" xfId="0" applyNumberFormat="1" applyFont="1"/>
    <xf numFmtId="0" fontId="6" fillId="0" borderId="16" xfId="0" applyFont="1" applyBorder="1" applyAlignment="1">
      <alignment wrapText="1"/>
    </xf>
    <xf numFmtId="2" fontId="0" fillId="0" borderId="0" xfId="0" applyNumberFormat="1"/>
    <xf numFmtId="0" fontId="4" fillId="0" borderId="2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25" xfId="0" applyNumberFormat="1" applyBorder="1" applyAlignment="1">
      <alignment horizontal="center" vertical="center"/>
    </xf>
    <xf numFmtId="0" fontId="0" fillId="0" borderId="26" xfId="0" applyNumberForma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164" fontId="0" fillId="0" borderId="27" xfId="0" applyNumberFormat="1" applyBorder="1" applyAlignment="1">
      <alignment vertical="center"/>
    </xf>
    <xf numFmtId="0" fontId="0" fillId="0" borderId="28" xfId="0" applyNumberFormat="1" applyBorder="1" applyAlignment="1">
      <alignment horizontal="center" vertical="center"/>
    </xf>
    <xf numFmtId="164" fontId="0" fillId="0" borderId="29" xfId="0" applyNumberFormat="1" applyBorder="1" applyAlignment="1">
      <alignment vertical="center"/>
    </xf>
    <xf numFmtId="164" fontId="4" fillId="0" borderId="10" xfId="0" applyNumberFormat="1" applyFont="1" applyBorder="1" applyAlignment="1"/>
    <xf numFmtId="164" fontId="4" fillId="0" borderId="14" xfId="0" applyNumberFormat="1" applyFont="1" applyBorder="1" applyAlignment="1"/>
    <xf numFmtId="2" fontId="0" fillId="2" borderId="3" xfId="0" applyNumberFormat="1" applyFill="1" applyBorder="1"/>
    <xf numFmtId="2" fontId="4" fillId="0" borderId="22" xfId="0" applyNumberFormat="1" applyFont="1" applyBorder="1"/>
    <xf numFmtId="0" fontId="1" fillId="0" borderId="31" xfId="0" applyFont="1" applyBorder="1" applyAlignment="1">
      <alignment wrapText="1"/>
    </xf>
    <xf numFmtId="0" fontId="0" fillId="0" borderId="32" xfId="0" applyBorder="1"/>
    <xf numFmtId="0" fontId="1" fillId="0" borderId="34" xfId="0" applyFont="1" applyBorder="1" applyAlignment="1">
      <alignment wrapText="1"/>
    </xf>
    <xf numFmtId="0" fontId="1" fillId="0" borderId="25" xfId="0" applyFont="1" applyBorder="1" applyAlignment="1">
      <alignment wrapText="1"/>
    </xf>
    <xf numFmtId="0" fontId="0" fillId="0" borderId="27" xfId="0" applyBorder="1"/>
    <xf numFmtId="0" fontId="1" fillId="0" borderId="36" xfId="0" applyFont="1" applyBorder="1" applyAlignment="1">
      <alignment wrapText="1"/>
    </xf>
    <xf numFmtId="0" fontId="0" fillId="0" borderId="19" xfId="0" applyBorder="1"/>
    <xf numFmtId="0" fontId="0" fillId="0" borderId="20" xfId="0" applyBorder="1"/>
    <xf numFmtId="2" fontId="0" fillId="0" borderId="33" xfId="0" applyNumberFormat="1" applyBorder="1"/>
    <xf numFmtId="2" fontId="0" fillId="0" borderId="35" xfId="0" applyNumberFormat="1" applyBorder="1"/>
    <xf numFmtId="2" fontId="0" fillId="0" borderId="27" xfId="0" applyNumberFormat="1" applyBorder="1"/>
    <xf numFmtId="0" fontId="0" fillId="0" borderId="15" xfId="0" applyBorder="1" applyAlignment="1">
      <alignment wrapText="1"/>
    </xf>
    <xf numFmtId="0" fontId="6" fillId="0" borderId="1" xfId="0" applyFont="1" applyBorder="1" applyAlignment="1">
      <alignment wrapText="1"/>
    </xf>
    <xf numFmtId="44" fontId="0" fillId="0" borderId="3" xfId="0" applyNumberFormat="1" applyBorder="1"/>
    <xf numFmtId="0" fontId="1" fillId="0" borderId="0" xfId="0" applyFont="1" applyFill="1" applyBorder="1" applyAlignment="1"/>
    <xf numFmtId="0" fontId="9" fillId="0" borderId="0" xfId="0" applyFont="1"/>
    <xf numFmtId="2" fontId="9" fillId="0" borderId="0" xfId="0" applyNumberFormat="1" applyFont="1"/>
    <xf numFmtId="0" fontId="4" fillId="0" borderId="0" xfId="0" applyFont="1" applyAlignment="1"/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2" fontId="0" fillId="0" borderId="16" xfId="0" applyNumberFormat="1" applyBorder="1" applyAlignment="1">
      <alignment horizontal="center" vertical="center"/>
    </xf>
    <xf numFmtId="2" fontId="0" fillId="0" borderId="24" xfId="0" applyNumberFormat="1" applyBorder="1" applyAlignment="1">
      <alignment horizontal="center" vertical="center"/>
    </xf>
    <xf numFmtId="2" fontId="0" fillId="0" borderId="18" xfId="0" applyNumberFormat="1" applyBorder="1" applyAlignment="1">
      <alignment horizontal="center" vertical="center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3" fillId="0" borderId="0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6" fillId="0" borderId="37" xfId="0" applyFont="1" applyBorder="1" applyAlignment="1">
      <alignment horizontal="center" wrapText="1"/>
    </xf>
    <xf numFmtId="0" fontId="6" fillId="0" borderId="38" xfId="0" applyFont="1" applyBorder="1" applyAlignment="1">
      <alignment horizontal="center" wrapText="1"/>
    </xf>
    <xf numFmtId="0" fontId="9" fillId="0" borderId="5" xfId="0" applyFont="1" applyBorder="1" applyAlignment="1">
      <alignment horizontal="left"/>
    </xf>
    <xf numFmtId="0" fontId="9" fillId="0" borderId="26" xfId="0" applyFont="1" applyBorder="1" applyAlignment="1">
      <alignment horizontal="left"/>
    </xf>
    <xf numFmtId="0" fontId="6" fillId="0" borderId="5" xfId="0" applyFont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2" fontId="0" fillId="0" borderId="5" xfId="0" applyNumberFormat="1" applyBorder="1" applyAlignment="1">
      <alignment horizontal="center" vertical="center"/>
    </xf>
    <xf numFmtId="2" fontId="0" fillId="0" borderId="26" xfId="0" applyNumberFormat="1" applyBorder="1" applyAlignment="1">
      <alignment horizontal="center" vertical="center"/>
    </xf>
    <xf numFmtId="2" fontId="4" fillId="0" borderId="39" xfId="0" applyNumberFormat="1" applyFont="1" applyBorder="1" applyAlignment="1">
      <alignment horizontal="center"/>
    </xf>
    <xf numFmtId="2" fontId="4" fillId="0" borderId="40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4" fillId="0" borderId="6" xfId="0" applyNumberFormat="1" applyFont="1" applyBorder="1" applyAlignment="1">
      <alignment horizontal="left" vertical="center"/>
    </xf>
    <xf numFmtId="0" fontId="4" fillId="0" borderId="7" xfId="0" applyNumberFormat="1" applyFont="1" applyBorder="1" applyAlignment="1">
      <alignment horizontal="left" vertical="center"/>
    </xf>
    <xf numFmtId="0" fontId="8" fillId="0" borderId="30" xfId="0" applyFont="1" applyBorder="1" applyAlignment="1">
      <alignment horizontal="left"/>
    </xf>
    <xf numFmtId="0" fontId="0" fillId="0" borderId="30" xfId="0" applyBorder="1" applyAlignment="1">
      <alignment horizontal="left"/>
    </xf>
    <xf numFmtId="0" fontId="10" fillId="0" borderId="0" xfId="0" applyFont="1"/>
    <xf numFmtId="0" fontId="4" fillId="0" borderId="0" xfId="0" applyFont="1"/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8;&#1072;&#1075;&#1072;&#1085;&#1057;&#1077;&#1088;&#1074;&#1080;&#1089;%20&#1086;&#1090;&#1095;&#1077;&#1090;&#1099;/&#1058;&#1056;%20&#1058;&#1072;&#1075;&#1072;&#1085;&#1057;&#1077;&#1088;&#1074;&#1080;&#1089;%20(&#1040;&#1074;&#1090;&#1086;&#1089;&#1086;&#1093;&#1088;&#1072;&#1085;&#1077;&#1085;&#1085;&#1099;&#1081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юнь "/>
      <sheetName val="июль"/>
      <sheetName val="август"/>
      <sheetName val="сентябрь"/>
      <sheetName val="октябрь"/>
      <sheetName val="ноябрь"/>
      <sheetName val="декабрь"/>
      <sheetName val="январь 16"/>
      <sheetName val="февраль 16"/>
      <sheetName val="март 16"/>
      <sheetName val="апрель 2016"/>
      <sheetName val="апрель 2016 (2)"/>
      <sheetName val="май 2016"/>
      <sheetName val="июнь 16"/>
      <sheetName val="май 2016 (2)"/>
      <sheetName val="июнь 16 (2)"/>
      <sheetName val="июль 16"/>
      <sheetName val="разбивка остатков на 1 августа"/>
      <sheetName val="август ТР"/>
      <sheetName val="август ТО"/>
      <sheetName val="сентябрь ТР"/>
      <sheetName val="Сентябрь ТО"/>
      <sheetName val="октябрь ТР"/>
      <sheetName val="октябрь ТО"/>
      <sheetName val="ноябрь ТР 16"/>
      <sheetName val="ноябрь ТО 16"/>
      <sheetName val="декабрь ТР 16"/>
      <sheetName val="декабрь ТО 16"/>
    </sheetNames>
    <sheetDataSet>
      <sheetData sheetId="0"/>
      <sheetData sheetId="1"/>
      <sheetData sheetId="2"/>
      <sheetData sheetId="3"/>
      <sheetData sheetId="4"/>
      <sheetData sheetId="5"/>
      <sheetData sheetId="6">
        <row r="8">
          <cell r="AF8">
            <v>60512.749999999993</v>
          </cell>
          <cell r="AH8">
            <v>53724.89</v>
          </cell>
          <cell r="AJ8">
            <v>805.87335000000007</v>
          </cell>
          <cell r="AL8">
            <v>30.678750000000001</v>
          </cell>
          <cell r="BB8">
            <v>12657.456000000002</v>
          </cell>
          <cell r="BD8">
            <v>1091.1599999999999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8">
          <cell r="AK8">
            <v>127208.69000000002</v>
          </cell>
          <cell r="AM8">
            <v>117423.18999999999</v>
          </cell>
          <cell r="AO8">
            <v>1761.3478499999999</v>
          </cell>
          <cell r="AQ8">
            <v>67.717349999999996</v>
          </cell>
          <cell r="BG8">
            <v>25314.911999999997</v>
          </cell>
          <cell r="BI8">
            <v>2182.3200000000006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7">
          <cell r="Y7">
            <v>24213.4</v>
          </cell>
          <cell r="AA7">
            <v>19152.16</v>
          </cell>
          <cell r="AC7">
            <v>287.2824</v>
          </cell>
        </row>
      </sheetData>
      <sheetData sheetId="2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5"/>
  <sheetViews>
    <sheetView topLeftCell="W1" workbookViewId="0">
      <selection activeCell="AI12" sqref="AI12"/>
    </sheetView>
  </sheetViews>
  <sheetFormatPr defaultRowHeight="12.75" x14ac:dyDescent="0.2"/>
  <cols>
    <col min="1" max="1" width="22.85546875" customWidth="1"/>
    <col min="3" max="3" width="12.5703125" customWidth="1"/>
    <col min="4" max="4" width="10.28515625" customWidth="1"/>
    <col min="5" max="5" width="12.28515625" customWidth="1"/>
    <col min="6" max="6" width="11.85546875" customWidth="1"/>
    <col min="7" max="7" width="11.140625" customWidth="1"/>
    <col min="8" max="8" width="12.85546875" customWidth="1"/>
    <col min="9" max="9" width="12.42578125" customWidth="1"/>
    <col min="10" max="10" width="11.85546875" customWidth="1"/>
    <col min="11" max="11" width="12.85546875" customWidth="1"/>
    <col min="12" max="12" width="11.140625" customWidth="1"/>
    <col min="13" max="13" width="10.28515625" customWidth="1"/>
    <col min="14" max="14" width="9.28515625" customWidth="1"/>
    <col min="15" max="15" width="12.140625" customWidth="1"/>
    <col min="16" max="16" width="11.85546875" customWidth="1"/>
    <col min="17" max="17" width="10.140625" customWidth="1"/>
    <col min="18" max="18" width="10.5703125" customWidth="1"/>
  </cols>
  <sheetData>
    <row r="1" spans="1:38" ht="13.5" thickBot="1" x14ac:dyDescent="0.25"/>
    <row r="2" spans="1:38" ht="55.5" customHeight="1" thickBot="1" x14ac:dyDescent="0.25">
      <c r="A2" s="13" t="s">
        <v>24</v>
      </c>
      <c r="B2" s="14" t="s">
        <v>25</v>
      </c>
      <c r="C2" s="14" t="s">
        <v>26</v>
      </c>
      <c r="D2" s="14" t="s">
        <v>28</v>
      </c>
      <c r="E2" s="17" t="s">
        <v>35</v>
      </c>
      <c r="F2" s="14" t="s">
        <v>27</v>
      </c>
      <c r="G2" s="14" t="s">
        <v>29</v>
      </c>
      <c r="H2" s="17" t="s">
        <v>36</v>
      </c>
      <c r="I2" s="14" t="s">
        <v>30</v>
      </c>
      <c r="J2" s="14" t="s">
        <v>31</v>
      </c>
      <c r="K2" s="14" t="s">
        <v>53</v>
      </c>
      <c r="L2" s="14" t="s">
        <v>32</v>
      </c>
      <c r="M2" s="17" t="s">
        <v>33</v>
      </c>
      <c r="N2" s="17" t="s">
        <v>34</v>
      </c>
      <c r="O2" s="15" t="s">
        <v>37</v>
      </c>
      <c r="P2" s="15" t="s">
        <v>38</v>
      </c>
      <c r="Q2" s="15" t="s">
        <v>39</v>
      </c>
      <c r="R2" s="15" t="s">
        <v>40</v>
      </c>
      <c r="S2" s="15" t="s">
        <v>41</v>
      </c>
      <c r="T2" s="15" t="s">
        <v>42</v>
      </c>
      <c r="U2" s="15" t="s">
        <v>43</v>
      </c>
      <c r="V2" s="15" t="s">
        <v>44</v>
      </c>
      <c r="W2" s="15" t="s">
        <v>45</v>
      </c>
      <c r="X2" s="15" t="s">
        <v>46</v>
      </c>
      <c r="Y2" s="15" t="s">
        <v>47</v>
      </c>
      <c r="Z2" s="15" t="s">
        <v>48</v>
      </c>
      <c r="AA2" s="15" t="s">
        <v>49</v>
      </c>
      <c r="AB2" s="15" t="s">
        <v>50</v>
      </c>
      <c r="AC2" s="15" t="s">
        <v>51</v>
      </c>
      <c r="AD2" s="16" t="s">
        <v>52</v>
      </c>
      <c r="AE2" s="14" t="s">
        <v>55</v>
      </c>
      <c r="AF2" s="14" t="s">
        <v>28</v>
      </c>
      <c r="AG2" s="17" t="s">
        <v>35</v>
      </c>
      <c r="AH2" s="14" t="s">
        <v>56</v>
      </c>
      <c r="AI2" s="14" t="s">
        <v>29</v>
      </c>
      <c r="AJ2" s="17" t="s">
        <v>36</v>
      </c>
      <c r="AK2" s="17" t="s">
        <v>75</v>
      </c>
      <c r="AL2" s="17" t="s">
        <v>34</v>
      </c>
    </row>
    <row r="3" spans="1:38" x14ac:dyDescent="0.2">
      <c r="A3" s="12" t="s">
        <v>76</v>
      </c>
      <c r="B3" s="4">
        <v>1039.2</v>
      </c>
      <c r="C3" s="4">
        <v>0</v>
      </c>
      <c r="D3" s="4">
        <v>0</v>
      </c>
      <c r="E3" s="18">
        <f>C3+D3</f>
        <v>0</v>
      </c>
      <c r="F3" s="4">
        <v>0</v>
      </c>
      <c r="G3" s="4">
        <v>0</v>
      </c>
      <c r="H3" s="18">
        <f>F3+G3</f>
        <v>0</v>
      </c>
      <c r="I3" s="4">
        <v>0</v>
      </c>
      <c r="J3" s="4">
        <v>0</v>
      </c>
      <c r="K3" s="4">
        <v>0</v>
      </c>
      <c r="L3" s="4">
        <v>0</v>
      </c>
      <c r="M3" s="18">
        <f>(I3+J3+L3)*1.5%</f>
        <v>0</v>
      </c>
      <c r="N3" s="20">
        <f>H3*1.5%</f>
        <v>0</v>
      </c>
      <c r="O3" s="4">
        <v>0</v>
      </c>
      <c r="P3" s="4">
        <v>0</v>
      </c>
      <c r="Q3" s="4">
        <v>0</v>
      </c>
      <c r="R3" s="4">
        <v>0</v>
      </c>
      <c r="S3" s="4">
        <v>0</v>
      </c>
      <c r="T3" s="4">
        <v>0</v>
      </c>
      <c r="U3" s="4">
        <v>0</v>
      </c>
      <c r="V3" s="4">
        <v>0</v>
      </c>
      <c r="W3" s="4">
        <v>0</v>
      </c>
      <c r="X3" s="4">
        <v>0</v>
      </c>
      <c r="Y3" s="4">
        <v>0</v>
      </c>
      <c r="Z3" s="4">
        <v>0</v>
      </c>
      <c r="AA3" s="4">
        <v>0</v>
      </c>
      <c r="AB3" s="4">
        <v>0</v>
      </c>
      <c r="AC3" s="4">
        <v>0</v>
      </c>
      <c r="AD3" s="4">
        <v>0</v>
      </c>
      <c r="AE3" s="4">
        <v>0</v>
      </c>
      <c r="AF3" s="4">
        <v>0</v>
      </c>
      <c r="AG3" s="18">
        <f>AE3+AF3</f>
        <v>0</v>
      </c>
      <c r="AH3" s="4">
        <v>0</v>
      </c>
      <c r="AI3" s="4">
        <v>0</v>
      </c>
      <c r="AJ3" s="18">
        <f>AH3+AI3</f>
        <v>0</v>
      </c>
      <c r="AK3" s="51">
        <f>AB3*1.5%</f>
        <v>0</v>
      </c>
      <c r="AL3" s="20">
        <f>AJ3*1.5%</f>
        <v>0</v>
      </c>
    </row>
    <row r="4" spans="1:38" x14ac:dyDescent="0.2">
      <c r="A4" s="12" t="s">
        <v>76</v>
      </c>
      <c r="B4" s="4">
        <v>1039.2</v>
      </c>
      <c r="C4" s="4">
        <v>0</v>
      </c>
      <c r="D4" s="4">
        <v>0</v>
      </c>
      <c r="E4" s="18">
        <f t="shared" ref="E4:E14" si="0">C4+D4</f>
        <v>0</v>
      </c>
      <c r="F4" s="4">
        <v>0</v>
      </c>
      <c r="G4" s="4">
        <v>0</v>
      </c>
      <c r="H4" s="18">
        <f t="shared" ref="H4:H14" si="1">F4+G4</f>
        <v>0</v>
      </c>
      <c r="I4" s="2">
        <v>0</v>
      </c>
      <c r="J4" s="2">
        <v>0</v>
      </c>
      <c r="K4" s="2">
        <v>0</v>
      </c>
      <c r="L4" s="2">
        <v>0</v>
      </c>
      <c r="M4" s="18">
        <f t="shared" ref="M4:M14" si="2">(I4+J4+L4)*1.5%</f>
        <v>0</v>
      </c>
      <c r="N4" s="20">
        <f t="shared" ref="N4:N14" si="3">H4*1.5%</f>
        <v>0</v>
      </c>
      <c r="O4" s="4">
        <v>0</v>
      </c>
      <c r="P4" s="4">
        <v>0</v>
      </c>
      <c r="Q4" s="4">
        <v>0</v>
      </c>
      <c r="R4" s="4">
        <v>0</v>
      </c>
      <c r="S4" s="4">
        <v>0</v>
      </c>
      <c r="T4" s="4">
        <v>0</v>
      </c>
      <c r="U4" s="4">
        <v>0</v>
      </c>
      <c r="V4" s="4">
        <v>0</v>
      </c>
      <c r="W4" s="4">
        <v>0</v>
      </c>
      <c r="X4" s="4">
        <v>0</v>
      </c>
      <c r="Y4" s="4">
        <v>0</v>
      </c>
      <c r="Z4" s="4">
        <v>0</v>
      </c>
      <c r="AA4" s="4">
        <v>0</v>
      </c>
      <c r="AB4" s="4">
        <v>0</v>
      </c>
      <c r="AC4" s="4">
        <v>0</v>
      </c>
      <c r="AD4" s="4">
        <v>0</v>
      </c>
      <c r="AE4" s="4">
        <v>0</v>
      </c>
      <c r="AF4" s="4">
        <v>0</v>
      </c>
      <c r="AG4" s="18">
        <f t="shared" ref="AG4:AG14" si="4">AE4+AF4</f>
        <v>0</v>
      </c>
      <c r="AH4" s="4">
        <v>0</v>
      </c>
      <c r="AI4" s="4">
        <v>0</v>
      </c>
      <c r="AJ4" s="18">
        <f t="shared" ref="AJ4:AJ14" si="5">AH4+AI4</f>
        <v>0</v>
      </c>
      <c r="AK4" s="51">
        <f t="shared" ref="AK4:AK14" si="6">AB4*1.5%</f>
        <v>0</v>
      </c>
      <c r="AL4" s="20">
        <f t="shared" ref="AL4:AL14" si="7">AJ4*1.5%</f>
        <v>0</v>
      </c>
    </row>
    <row r="5" spans="1:38" x14ac:dyDescent="0.2">
      <c r="A5" s="12" t="s">
        <v>76</v>
      </c>
      <c r="B5" s="4">
        <v>1039.2</v>
      </c>
      <c r="C5" s="4">
        <v>0</v>
      </c>
      <c r="D5" s="4">
        <v>0</v>
      </c>
      <c r="E5" s="18">
        <f t="shared" si="0"/>
        <v>0</v>
      </c>
      <c r="F5" s="4">
        <v>0</v>
      </c>
      <c r="G5" s="4">
        <v>0</v>
      </c>
      <c r="H5" s="18">
        <f t="shared" si="1"/>
        <v>0</v>
      </c>
      <c r="I5" s="2">
        <v>0</v>
      </c>
      <c r="J5" s="2">
        <v>0</v>
      </c>
      <c r="K5" s="2">
        <v>0</v>
      </c>
      <c r="L5" s="2">
        <v>0</v>
      </c>
      <c r="M5" s="18">
        <f t="shared" si="2"/>
        <v>0</v>
      </c>
      <c r="N5" s="20">
        <f t="shared" si="3"/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v>0</v>
      </c>
      <c r="AD5" s="4">
        <v>0</v>
      </c>
      <c r="AE5" s="4">
        <v>0</v>
      </c>
      <c r="AF5" s="4">
        <v>0</v>
      </c>
      <c r="AG5" s="18">
        <f t="shared" si="4"/>
        <v>0</v>
      </c>
      <c r="AH5" s="4">
        <v>0</v>
      </c>
      <c r="AI5" s="4">
        <v>0</v>
      </c>
      <c r="AJ5" s="18">
        <f t="shared" si="5"/>
        <v>0</v>
      </c>
      <c r="AK5" s="51">
        <f t="shared" si="6"/>
        <v>0</v>
      </c>
      <c r="AL5" s="20">
        <f t="shared" si="7"/>
        <v>0</v>
      </c>
    </row>
    <row r="6" spans="1:38" x14ac:dyDescent="0.2">
      <c r="A6" s="12" t="s">
        <v>76</v>
      </c>
      <c r="B6" s="4">
        <v>1039.2</v>
      </c>
      <c r="C6" s="4">
        <v>0</v>
      </c>
      <c r="D6" s="4">
        <v>0</v>
      </c>
      <c r="E6" s="18">
        <f t="shared" si="0"/>
        <v>0</v>
      </c>
      <c r="F6" s="4">
        <v>0</v>
      </c>
      <c r="G6" s="4">
        <v>0</v>
      </c>
      <c r="H6" s="18">
        <f t="shared" si="1"/>
        <v>0</v>
      </c>
      <c r="I6" s="2">
        <v>0</v>
      </c>
      <c r="J6" s="2">
        <v>0</v>
      </c>
      <c r="K6" s="2">
        <v>0</v>
      </c>
      <c r="L6" s="2">
        <v>0</v>
      </c>
      <c r="M6" s="18">
        <f t="shared" si="2"/>
        <v>0</v>
      </c>
      <c r="N6" s="20">
        <f t="shared" si="3"/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  <c r="AG6" s="18">
        <f t="shared" si="4"/>
        <v>0</v>
      </c>
      <c r="AH6" s="4">
        <v>0</v>
      </c>
      <c r="AI6" s="4">
        <v>0</v>
      </c>
      <c r="AJ6" s="18">
        <f t="shared" si="5"/>
        <v>0</v>
      </c>
      <c r="AK6" s="51">
        <f t="shared" si="6"/>
        <v>0</v>
      </c>
      <c r="AL6" s="20">
        <f t="shared" si="7"/>
        <v>0</v>
      </c>
    </row>
    <row r="7" spans="1:38" x14ac:dyDescent="0.2">
      <c r="A7" s="12" t="s">
        <v>76</v>
      </c>
      <c r="B7" s="4">
        <v>1039.2</v>
      </c>
      <c r="C7" s="4">
        <v>0</v>
      </c>
      <c r="D7" s="4">
        <v>0</v>
      </c>
      <c r="E7" s="18">
        <f t="shared" si="0"/>
        <v>0</v>
      </c>
      <c r="F7" s="4">
        <v>0</v>
      </c>
      <c r="G7" s="4">
        <v>0</v>
      </c>
      <c r="H7" s="18">
        <f t="shared" si="1"/>
        <v>0</v>
      </c>
      <c r="I7" s="2">
        <v>0</v>
      </c>
      <c r="J7" s="2">
        <v>0</v>
      </c>
      <c r="K7" s="2">
        <v>0</v>
      </c>
      <c r="L7" s="2">
        <v>0</v>
      </c>
      <c r="M7" s="18">
        <f t="shared" si="2"/>
        <v>0</v>
      </c>
      <c r="N7" s="20">
        <f t="shared" si="3"/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  <c r="AG7" s="18">
        <f t="shared" si="4"/>
        <v>0</v>
      </c>
      <c r="AH7" s="4">
        <v>0</v>
      </c>
      <c r="AI7" s="4">
        <v>0</v>
      </c>
      <c r="AJ7" s="18">
        <f t="shared" si="5"/>
        <v>0</v>
      </c>
      <c r="AK7" s="51">
        <f t="shared" si="6"/>
        <v>0</v>
      </c>
      <c r="AL7" s="20">
        <f t="shared" si="7"/>
        <v>0</v>
      </c>
    </row>
    <row r="8" spans="1:38" x14ac:dyDescent="0.2">
      <c r="A8" s="12" t="s">
        <v>76</v>
      </c>
      <c r="B8" s="4">
        <v>1039.2</v>
      </c>
      <c r="C8" s="2">
        <v>4208.8100000000004</v>
      </c>
      <c r="D8" s="2">
        <v>0</v>
      </c>
      <c r="E8" s="18">
        <f t="shared" si="0"/>
        <v>4208.8100000000004</v>
      </c>
      <c r="F8" s="2">
        <v>0</v>
      </c>
      <c r="G8" s="2">
        <v>0</v>
      </c>
      <c r="H8" s="18">
        <f t="shared" si="1"/>
        <v>0</v>
      </c>
      <c r="I8" s="2">
        <v>0</v>
      </c>
      <c r="J8" s="2">
        <v>0</v>
      </c>
      <c r="K8" s="2">
        <v>0</v>
      </c>
      <c r="L8" s="2">
        <v>0</v>
      </c>
      <c r="M8" s="18">
        <f t="shared" si="2"/>
        <v>0</v>
      </c>
      <c r="N8" s="20">
        <f t="shared" si="3"/>
        <v>0</v>
      </c>
      <c r="O8" s="2">
        <v>581.97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1870.56</v>
      </c>
      <c r="Z8" s="2">
        <v>0</v>
      </c>
      <c r="AA8" s="2">
        <v>311.76</v>
      </c>
      <c r="AB8" s="2">
        <v>0</v>
      </c>
      <c r="AC8" s="2">
        <v>2140.7600000000002</v>
      </c>
      <c r="AD8" s="2">
        <v>0</v>
      </c>
      <c r="AE8" s="2">
        <v>4832.34</v>
      </c>
      <c r="AF8" s="2">
        <v>0</v>
      </c>
      <c r="AG8" s="18">
        <f t="shared" si="4"/>
        <v>4832.34</v>
      </c>
      <c r="AH8" s="2">
        <v>0</v>
      </c>
      <c r="AI8" s="2">
        <v>0</v>
      </c>
      <c r="AJ8" s="18">
        <f t="shared" si="5"/>
        <v>0</v>
      </c>
      <c r="AK8" s="51">
        <f t="shared" si="6"/>
        <v>0</v>
      </c>
      <c r="AL8" s="20">
        <f t="shared" si="7"/>
        <v>0</v>
      </c>
    </row>
    <row r="9" spans="1:38" x14ac:dyDescent="0.2">
      <c r="A9" s="12" t="s">
        <v>76</v>
      </c>
      <c r="B9" s="4">
        <v>1039.2</v>
      </c>
      <c r="C9" s="2">
        <v>0</v>
      </c>
      <c r="D9" s="2">
        <v>0</v>
      </c>
      <c r="E9" s="18">
        <f t="shared" si="0"/>
        <v>0</v>
      </c>
      <c r="F9" s="2">
        <v>4062.6</v>
      </c>
      <c r="G9" s="2">
        <v>0</v>
      </c>
      <c r="H9" s="18">
        <f t="shared" si="1"/>
        <v>4062.6</v>
      </c>
      <c r="I9" s="2">
        <v>0</v>
      </c>
      <c r="J9" s="2">
        <v>0</v>
      </c>
      <c r="K9" s="2">
        <v>0</v>
      </c>
      <c r="L9" s="2">
        <v>0</v>
      </c>
      <c r="M9" s="18">
        <f t="shared" si="2"/>
        <v>0</v>
      </c>
      <c r="N9" s="20">
        <f t="shared" si="3"/>
        <v>60.938999999999993</v>
      </c>
      <c r="O9" s="2">
        <v>623.52</v>
      </c>
      <c r="P9" s="2">
        <v>584.61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1953.71</v>
      </c>
      <c r="Z9" s="2">
        <v>1881.02</v>
      </c>
      <c r="AA9" s="2">
        <v>363.77</v>
      </c>
      <c r="AB9" s="2">
        <v>314.27</v>
      </c>
      <c r="AC9" s="2">
        <v>2265.4699999999998</v>
      </c>
      <c r="AD9" s="2">
        <v>2149.4499999999998</v>
      </c>
      <c r="AE9" s="2">
        <v>9383.99</v>
      </c>
      <c r="AF9" s="2">
        <v>0</v>
      </c>
      <c r="AG9" s="18">
        <f t="shared" si="4"/>
        <v>9383.99</v>
      </c>
      <c r="AH9" s="2">
        <v>5008.51</v>
      </c>
      <c r="AI9" s="2">
        <v>0</v>
      </c>
      <c r="AJ9" s="18">
        <f t="shared" si="5"/>
        <v>5008.51</v>
      </c>
      <c r="AK9" s="51">
        <f t="shared" si="6"/>
        <v>4.7140499999999994</v>
      </c>
      <c r="AL9" s="20">
        <f t="shared" si="7"/>
        <v>75.127650000000003</v>
      </c>
    </row>
    <row r="10" spans="1:38" x14ac:dyDescent="0.2">
      <c r="A10" s="12" t="s">
        <v>76</v>
      </c>
      <c r="B10" s="4">
        <v>1039.2</v>
      </c>
      <c r="C10" s="2">
        <v>0</v>
      </c>
      <c r="D10" s="2">
        <v>0</v>
      </c>
      <c r="E10" s="18">
        <f t="shared" si="0"/>
        <v>0</v>
      </c>
      <c r="F10" s="2">
        <v>0</v>
      </c>
      <c r="G10" s="2">
        <v>0</v>
      </c>
      <c r="H10" s="18">
        <f t="shared" si="1"/>
        <v>0</v>
      </c>
      <c r="I10" s="2">
        <v>0</v>
      </c>
      <c r="J10" s="2">
        <v>0</v>
      </c>
      <c r="K10" s="2">
        <v>0</v>
      </c>
      <c r="L10" s="2">
        <v>0</v>
      </c>
      <c r="M10" s="18">
        <f t="shared" si="2"/>
        <v>0</v>
      </c>
      <c r="N10" s="20">
        <f t="shared" si="3"/>
        <v>0</v>
      </c>
      <c r="O10" s="2">
        <v>623.52</v>
      </c>
      <c r="P10" s="2">
        <v>725.7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1953.71</v>
      </c>
      <c r="Z10" s="2">
        <v>2365.65</v>
      </c>
      <c r="AA10" s="2">
        <v>363.77</v>
      </c>
      <c r="AB10" s="2">
        <v>423.37</v>
      </c>
      <c r="AC10" s="2">
        <v>2265.4699999999998</v>
      </c>
      <c r="AD10" s="2">
        <v>2636.73</v>
      </c>
      <c r="AE10" s="2">
        <v>9383.99</v>
      </c>
      <c r="AF10" s="2">
        <v>0</v>
      </c>
      <c r="AG10" s="18">
        <f t="shared" si="4"/>
        <v>9383.99</v>
      </c>
      <c r="AH10" s="2">
        <v>10921.81</v>
      </c>
      <c r="AI10" s="2">
        <v>0</v>
      </c>
      <c r="AJ10" s="18">
        <f t="shared" si="5"/>
        <v>10921.81</v>
      </c>
      <c r="AK10" s="51">
        <f t="shared" si="6"/>
        <v>6.3505500000000001</v>
      </c>
      <c r="AL10" s="20">
        <f t="shared" si="7"/>
        <v>163.82714999999999</v>
      </c>
    </row>
    <row r="11" spans="1:38" x14ac:dyDescent="0.2">
      <c r="A11" s="12" t="s">
        <v>76</v>
      </c>
      <c r="B11" s="4">
        <v>1039.2</v>
      </c>
      <c r="C11" s="2"/>
      <c r="D11" s="2"/>
      <c r="E11" s="18">
        <f t="shared" si="0"/>
        <v>0</v>
      </c>
      <c r="F11" s="2"/>
      <c r="G11" s="2"/>
      <c r="H11" s="18">
        <f t="shared" si="1"/>
        <v>0</v>
      </c>
      <c r="I11" s="2"/>
      <c r="J11" s="2"/>
      <c r="K11" s="2"/>
      <c r="L11" s="2"/>
      <c r="M11" s="18">
        <f t="shared" si="2"/>
        <v>0</v>
      </c>
      <c r="N11" s="20">
        <f t="shared" si="3"/>
        <v>0</v>
      </c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18">
        <f t="shared" si="4"/>
        <v>0</v>
      </c>
      <c r="AH11" s="2"/>
      <c r="AI11" s="2"/>
      <c r="AJ11" s="18">
        <f t="shared" si="5"/>
        <v>0</v>
      </c>
      <c r="AK11" s="51">
        <f t="shared" si="6"/>
        <v>0</v>
      </c>
      <c r="AL11" s="20">
        <f t="shared" si="7"/>
        <v>0</v>
      </c>
    </row>
    <row r="12" spans="1:38" x14ac:dyDescent="0.2">
      <c r="A12" s="12" t="s">
        <v>76</v>
      </c>
      <c r="B12" s="4">
        <v>1039.2</v>
      </c>
      <c r="C12" s="2"/>
      <c r="D12" s="2"/>
      <c r="E12" s="18">
        <f t="shared" si="0"/>
        <v>0</v>
      </c>
      <c r="F12" s="2"/>
      <c r="G12" s="2"/>
      <c r="H12" s="18">
        <f t="shared" si="1"/>
        <v>0</v>
      </c>
      <c r="I12" s="2"/>
      <c r="J12" s="2"/>
      <c r="K12" s="2"/>
      <c r="L12" s="2"/>
      <c r="M12" s="18">
        <f t="shared" si="2"/>
        <v>0</v>
      </c>
      <c r="N12" s="20">
        <f t="shared" si="3"/>
        <v>0</v>
      </c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18">
        <f t="shared" si="4"/>
        <v>0</v>
      </c>
      <c r="AH12" s="2"/>
      <c r="AI12" s="2"/>
      <c r="AJ12" s="18">
        <f t="shared" si="5"/>
        <v>0</v>
      </c>
      <c r="AK12" s="51">
        <f t="shared" si="6"/>
        <v>0</v>
      </c>
      <c r="AL12" s="20">
        <f t="shared" si="7"/>
        <v>0</v>
      </c>
    </row>
    <row r="13" spans="1:38" x14ac:dyDescent="0.2">
      <c r="A13" s="12" t="s">
        <v>76</v>
      </c>
      <c r="B13" s="4">
        <v>1039.2</v>
      </c>
      <c r="C13" s="2"/>
      <c r="D13" s="2"/>
      <c r="E13" s="18">
        <f t="shared" si="0"/>
        <v>0</v>
      </c>
      <c r="F13" s="2"/>
      <c r="G13" s="2"/>
      <c r="H13" s="18">
        <f t="shared" si="1"/>
        <v>0</v>
      </c>
      <c r="I13" s="2"/>
      <c r="J13" s="2"/>
      <c r="K13" s="2"/>
      <c r="L13" s="2"/>
      <c r="M13" s="18">
        <f t="shared" si="2"/>
        <v>0</v>
      </c>
      <c r="N13" s="20">
        <f t="shared" si="3"/>
        <v>0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18">
        <f t="shared" si="4"/>
        <v>0</v>
      </c>
      <c r="AH13" s="2"/>
      <c r="AI13" s="2"/>
      <c r="AJ13" s="18">
        <f t="shared" si="5"/>
        <v>0</v>
      </c>
      <c r="AK13" s="51">
        <f t="shared" si="6"/>
        <v>0</v>
      </c>
      <c r="AL13" s="20">
        <f t="shared" si="7"/>
        <v>0</v>
      </c>
    </row>
    <row r="14" spans="1:38" ht="13.5" thickBot="1" x14ac:dyDescent="0.25">
      <c r="A14" s="12" t="s">
        <v>76</v>
      </c>
      <c r="B14" s="4">
        <v>1039.2</v>
      </c>
      <c r="C14" s="8"/>
      <c r="D14" s="8"/>
      <c r="E14" s="18">
        <f t="shared" si="0"/>
        <v>0</v>
      </c>
      <c r="F14" s="8"/>
      <c r="G14" s="8"/>
      <c r="H14" s="18">
        <f t="shared" si="1"/>
        <v>0</v>
      </c>
      <c r="I14" s="8"/>
      <c r="J14" s="8"/>
      <c r="K14" s="8"/>
      <c r="L14" s="8"/>
      <c r="M14" s="18">
        <f t="shared" si="2"/>
        <v>0</v>
      </c>
      <c r="N14" s="20">
        <f t="shared" si="3"/>
        <v>0</v>
      </c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18">
        <f t="shared" si="4"/>
        <v>0</v>
      </c>
      <c r="AH14" s="8"/>
      <c r="AI14" s="8"/>
      <c r="AJ14" s="18">
        <f t="shared" si="5"/>
        <v>0</v>
      </c>
      <c r="AK14" s="51">
        <f t="shared" si="6"/>
        <v>0</v>
      </c>
      <c r="AL14" s="20">
        <f t="shared" si="7"/>
        <v>0</v>
      </c>
    </row>
    <row r="15" spans="1:38" ht="13.5" thickBot="1" x14ac:dyDescent="0.25">
      <c r="A15" s="10" t="s">
        <v>23</v>
      </c>
      <c r="B15" s="9">
        <v>0</v>
      </c>
      <c r="C15" s="9">
        <f t="shared" ref="C15:G15" si="8">SUM(C3:C14)</f>
        <v>4208.8100000000004</v>
      </c>
      <c r="D15" s="9">
        <f t="shared" si="8"/>
        <v>0</v>
      </c>
      <c r="E15" s="19">
        <f t="shared" si="8"/>
        <v>4208.8100000000004</v>
      </c>
      <c r="F15" s="9">
        <f t="shared" si="8"/>
        <v>4062.6</v>
      </c>
      <c r="G15" s="9">
        <f t="shared" si="8"/>
        <v>0</v>
      </c>
      <c r="H15" s="19">
        <f t="shared" ref="H15:AE15" si="9">SUM(H3:H14)</f>
        <v>4062.6</v>
      </c>
      <c r="I15" s="9">
        <f t="shared" si="9"/>
        <v>0</v>
      </c>
      <c r="J15" s="9">
        <f t="shared" si="9"/>
        <v>0</v>
      </c>
      <c r="K15" s="9">
        <f t="shared" si="9"/>
        <v>0</v>
      </c>
      <c r="L15" s="9">
        <f t="shared" si="9"/>
        <v>0</v>
      </c>
      <c r="M15" s="19">
        <f t="shared" si="9"/>
        <v>0</v>
      </c>
      <c r="N15" s="21">
        <f t="shared" si="9"/>
        <v>60.938999999999993</v>
      </c>
      <c r="O15" s="10">
        <f t="shared" si="9"/>
        <v>1829.01</v>
      </c>
      <c r="P15" s="9">
        <f t="shared" si="9"/>
        <v>1310.31</v>
      </c>
      <c r="Q15" s="9">
        <f t="shared" si="9"/>
        <v>0</v>
      </c>
      <c r="R15" s="9">
        <f t="shared" si="9"/>
        <v>0</v>
      </c>
      <c r="S15" s="9">
        <f t="shared" si="9"/>
        <v>0</v>
      </c>
      <c r="T15" s="9">
        <f t="shared" si="9"/>
        <v>0</v>
      </c>
      <c r="U15" s="9">
        <f t="shared" si="9"/>
        <v>0</v>
      </c>
      <c r="V15" s="9">
        <f t="shared" si="9"/>
        <v>0</v>
      </c>
      <c r="W15" s="9">
        <f t="shared" si="9"/>
        <v>0</v>
      </c>
      <c r="X15" s="9">
        <f t="shared" si="9"/>
        <v>0</v>
      </c>
      <c r="Y15" s="9">
        <f t="shared" si="9"/>
        <v>5777.98</v>
      </c>
      <c r="Z15" s="9">
        <f t="shared" si="9"/>
        <v>4246.67</v>
      </c>
      <c r="AA15" s="9">
        <f t="shared" si="9"/>
        <v>1039.3</v>
      </c>
      <c r="AB15" s="9">
        <f t="shared" si="9"/>
        <v>737.64</v>
      </c>
      <c r="AC15" s="9">
        <f t="shared" si="9"/>
        <v>6671.6999999999989</v>
      </c>
      <c r="AD15" s="11">
        <f t="shared" si="9"/>
        <v>4786.18</v>
      </c>
      <c r="AE15" s="9">
        <f t="shared" si="9"/>
        <v>23600.32</v>
      </c>
      <c r="AF15" s="9">
        <f>SUM(AF3:AF14)</f>
        <v>0</v>
      </c>
      <c r="AG15" s="19">
        <f>SUM(AG3:AG14)</f>
        <v>23600.32</v>
      </c>
      <c r="AH15" s="9">
        <f>SUM(AH3:AH14)</f>
        <v>15930.32</v>
      </c>
      <c r="AI15" s="9">
        <f>SUM(AI3:AI14)</f>
        <v>0</v>
      </c>
      <c r="AJ15" s="19">
        <f>SUM(AJ3:AJ14)</f>
        <v>15930.32</v>
      </c>
      <c r="AK15" s="19">
        <f t="shared" ref="AK15" si="10">SUM(AK3:AK14)</f>
        <v>11.064599999999999</v>
      </c>
      <c r="AL15" s="21">
        <f t="shared" ref="AL15" si="11">SUM(AL3:AL14)</f>
        <v>238.95479999999998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8"/>
  <sheetViews>
    <sheetView topLeftCell="A7" workbookViewId="0">
      <selection activeCell="E17" sqref="E17"/>
    </sheetView>
  </sheetViews>
  <sheetFormatPr defaultRowHeight="12.75" x14ac:dyDescent="0.2"/>
  <cols>
    <col min="2" max="2" width="26" customWidth="1"/>
    <col min="3" max="3" width="16" customWidth="1"/>
    <col min="4" max="4" width="15.28515625" customWidth="1"/>
    <col min="5" max="5" width="18.7109375" customWidth="1"/>
    <col min="6" max="6" width="17.7109375" customWidth="1"/>
  </cols>
  <sheetData>
    <row r="2" spans="2:9" ht="51.75" customHeight="1" x14ac:dyDescent="0.4">
      <c r="B2" s="72" t="s">
        <v>13</v>
      </c>
      <c r="C2" s="72"/>
      <c r="D2" s="72"/>
      <c r="E2" s="72"/>
      <c r="F2" s="72"/>
    </row>
    <row r="3" spans="2:9" ht="26.25" customHeight="1" x14ac:dyDescent="0.35">
      <c r="B3" s="71" t="s">
        <v>84</v>
      </c>
      <c r="C3" s="71"/>
      <c r="D3" s="71"/>
      <c r="E3" s="71"/>
      <c r="F3" s="71"/>
      <c r="G3" s="1"/>
      <c r="H3" s="1"/>
      <c r="I3" s="1"/>
    </row>
    <row r="4" spans="2:9" ht="30" customHeight="1" thickBot="1" x14ac:dyDescent="0.25">
      <c r="B4" s="71"/>
      <c r="C4" s="71"/>
      <c r="D4" s="71"/>
      <c r="E4" s="71"/>
      <c r="F4" s="71"/>
    </row>
    <row r="5" spans="2:9" ht="60.75" thickBot="1" x14ac:dyDescent="0.3">
      <c r="B5" s="5" t="s">
        <v>0</v>
      </c>
      <c r="C5" s="5" t="s">
        <v>11</v>
      </c>
      <c r="D5" s="5" t="s">
        <v>12</v>
      </c>
      <c r="E5" s="6" t="s">
        <v>78</v>
      </c>
      <c r="F5" s="6" t="s">
        <v>79</v>
      </c>
    </row>
    <row r="6" spans="2:9" x14ac:dyDescent="0.2">
      <c r="B6" s="53" t="s">
        <v>1</v>
      </c>
      <c r="C6" s="54">
        <f>'отчет тек. ремонт'!B13</f>
        <v>4208.8100000000004</v>
      </c>
      <c r="D6" s="54">
        <f>'отчет тек. ремонт'!C13</f>
        <v>4062.6</v>
      </c>
      <c r="E6" s="54">
        <f>'отчет тек. ремонт'!E13</f>
        <v>146.21</v>
      </c>
      <c r="F6" s="61">
        <f>'отчет тек. ремонт'!G15</f>
        <v>73634.491000000009</v>
      </c>
    </row>
    <row r="7" spans="2:9" x14ac:dyDescent="0.2">
      <c r="B7" s="55" t="s">
        <v>54</v>
      </c>
      <c r="C7" s="4" t="e">
        <f>'отчет сод. жилья'!#REF!</f>
        <v>#REF!</v>
      </c>
      <c r="D7" s="4" t="e">
        <f>'отчет сод. жилья'!#REF!</f>
        <v>#REF!</v>
      </c>
      <c r="E7" s="4" t="e">
        <f>'отчет сод. жилья'!#REF!</f>
        <v>#REF!</v>
      </c>
      <c r="F7" s="62" t="e">
        <f>'отчет сод. жилья'!#REF!</f>
        <v>#REF!</v>
      </c>
    </row>
    <row r="8" spans="2:9" ht="25.5" x14ac:dyDescent="0.2">
      <c r="B8" s="56" t="s">
        <v>2</v>
      </c>
      <c r="C8" s="2">
        <f>'отчет сод. жилья'!B16</f>
        <v>0</v>
      </c>
      <c r="D8" s="22">
        <f>'отчет сод. жилья'!C16</f>
        <v>0</v>
      </c>
      <c r="E8" s="2" t="e">
        <f>'отчет сод. жилья'!#REF!</f>
        <v>#REF!</v>
      </c>
      <c r="F8" s="63" t="e">
        <f>'отчет сод. жилья'!#REF!</f>
        <v>#REF!</v>
      </c>
    </row>
    <row r="9" spans="2:9" ht="51" x14ac:dyDescent="0.2">
      <c r="B9" s="56" t="s">
        <v>3</v>
      </c>
      <c r="C9" s="2">
        <v>0</v>
      </c>
      <c r="D9" s="2">
        <v>0</v>
      </c>
      <c r="E9" s="2">
        <v>0</v>
      </c>
      <c r="F9" s="2">
        <v>0</v>
      </c>
    </row>
    <row r="10" spans="2:9" x14ac:dyDescent="0.2">
      <c r="B10" s="56" t="s">
        <v>4</v>
      </c>
      <c r="C10" s="2">
        <v>0</v>
      </c>
      <c r="D10" s="2">
        <v>0</v>
      </c>
      <c r="E10" s="2">
        <v>0</v>
      </c>
      <c r="F10" s="2">
        <v>0</v>
      </c>
    </row>
    <row r="11" spans="2:9" ht="25.5" x14ac:dyDescent="0.2">
      <c r="B11" s="56" t="s">
        <v>5</v>
      </c>
      <c r="C11" s="2">
        <v>0</v>
      </c>
      <c r="D11" s="2">
        <v>0</v>
      </c>
      <c r="E11" s="2">
        <v>0</v>
      </c>
      <c r="F11" s="2">
        <v>0</v>
      </c>
    </row>
    <row r="12" spans="2:9" x14ac:dyDescent="0.2">
      <c r="B12" s="56" t="s">
        <v>6</v>
      </c>
      <c r="C12" s="2">
        <v>0</v>
      </c>
      <c r="D12" s="2">
        <v>0</v>
      </c>
      <c r="E12" s="2">
        <v>0</v>
      </c>
      <c r="F12" s="2">
        <v>0</v>
      </c>
    </row>
    <row r="13" spans="2:9" x14ac:dyDescent="0.2">
      <c r="B13" s="56" t="s">
        <v>7</v>
      </c>
      <c r="C13" s="2">
        <f>'выборка 15'!Y15</f>
        <v>5777.98</v>
      </c>
      <c r="D13" s="2">
        <f>'выборка 15'!Z15</f>
        <v>4246.67</v>
      </c>
      <c r="E13" s="2">
        <v>93.46</v>
      </c>
      <c r="F13" s="57">
        <v>0</v>
      </c>
    </row>
    <row r="14" spans="2:9" ht="25.5" x14ac:dyDescent="0.2">
      <c r="B14" s="56" t="s">
        <v>8</v>
      </c>
      <c r="C14" s="2">
        <v>0</v>
      </c>
      <c r="D14" s="2">
        <v>0</v>
      </c>
      <c r="E14" s="2">
        <v>0</v>
      </c>
      <c r="F14" s="2">
        <v>0</v>
      </c>
    </row>
    <row r="15" spans="2:9" ht="25.5" x14ac:dyDescent="0.2">
      <c r="B15" s="56" t="s">
        <v>9</v>
      </c>
      <c r="C15" s="2">
        <f>'выборка 15'!AA15</f>
        <v>1039.3</v>
      </c>
      <c r="D15" s="2">
        <f>'выборка 15'!AB15</f>
        <v>737.64</v>
      </c>
      <c r="E15" s="2">
        <v>-2.5099999999999998</v>
      </c>
      <c r="F15" s="57">
        <f>D15</f>
        <v>737.64</v>
      </c>
    </row>
    <row r="16" spans="2:9" ht="26.25" thickBot="1" x14ac:dyDescent="0.25">
      <c r="B16" s="58" t="s">
        <v>10</v>
      </c>
      <c r="C16" s="59">
        <f>'выборка 15'!AC15</f>
        <v>6671.6999999999989</v>
      </c>
      <c r="D16" s="59">
        <f>'выборка 15'!AD15</f>
        <v>4786.18</v>
      </c>
      <c r="E16" s="59">
        <v>-8.69</v>
      </c>
      <c r="F16" s="60">
        <v>0</v>
      </c>
    </row>
    <row r="18" spans="2:6" ht="19.5" customHeight="1" x14ac:dyDescent="0.2">
      <c r="B18" s="73" t="s">
        <v>82</v>
      </c>
      <c r="C18" s="73"/>
      <c r="D18" s="73"/>
      <c r="E18" s="73"/>
      <c r="F18" s="73"/>
    </row>
  </sheetData>
  <mergeCells count="3">
    <mergeCell ref="B3:F4"/>
    <mergeCell ref="B2:F2"/>
    <mergeCell ref="B18:F18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7"/>
  <sheetViews>
    <sheetView workbookViewId="0">
      <selection activeCell="E8" sqref="E8"/>
    </sheetView>
  </sheetViews>
  <sheetFormatPr defaultRowHeight="12.75" x14ac:dyDescent="0.2"/>
  <cols>
    <col min="1" max="1" width="27.28515625" customWidth="1"/>
    <col min="2" max="2" width="18.85546875" customWidth="1"/>
    <col min="3" max="3" width="19" customWidth="1"/>
    <col min="4" max="4" width="17.5703125" customWidth="1"/>
    <col min="5" max="5" width="14.7109375" customWidth="1"/>
    <col min="6" max="6" width="16" customWidth="1"/>
    <col min="7" max="7" width="20.140625" customWidth="1"/>
  </cols>
  <sheetData>
    <row r="2" spans="1:7" ht="78" customHeight="1" x14ac:dyDescent="0.35">
      <c r="A2" s="74" t="s">
        <v>85</v>
      </c>
      <c r="B2" s="74"/>
      <c r="C2" s="74"/>
      <c r="D2" s="74"/>
      <c r="E2" s="74"/>
      <c r="F2" s="74"/>
      <c r="G2" s="74"/>
    </row>
    <row r="3" spans="1:7" ht="23.25" x14ac:dyDescent="0.35">
      <c r="A3" s="26"/>
      <c r="B3" s="26"/>
      <c r="C3" s="26"/>
      <c r="D3" s="26"/>
      <c r="E3" s="26"/>
      <c r="F3" s="26"/>
      <c r="G3" s="26"/>
    </row>
    <row r="4" spans="1:7" ht="15.75" x14ac:dyDescent="0.25">
      <c r="A4" s="75" t="s">
        <v>80</v>
      </c>
      <c r="B4" s="75"/>
      <c r="C4" s="75"/>
      <c r="D4" s="75"/>
      <c r="E4" s="75"/>
      <c r="F4" s="75"/>
      <c r="G4" s="27">
        <v>69632.83</v>
      </c>
    </row>
    <row r="5" spans="1:7" ht="13.5" thickBot="1" x14ac:dyDescent="0.25"/>
    <row r="6" spans="1:7" ht="60" customHeight="1" thickBot="1" x14ac:dyDescent="0.3">
      <c r="A6" s="28"/>
      <c r="B6" s="29" t="s">
        <v>57</v>
      </c>
      <c r="C6" s="29" t="s">
        <v>58</v>
      </c>
      <c r="D6" s="29" t="s">
        <v>59</v>
      </c>
      <c r="E6" s="29" t="s">
        <v>60</v>
      </c>
      <c r="F6" s="29" t="s">
        <v>61</v>
      </c>
      <c r="G6" s="30" t="s">
        <v>62</v>
      </c>
    </row>
    <row r="7" spans="1:7" x14ac:dyDescent="0.2">
      <c r="A7" s="12" t="s">
        <v>1</v>
      </c>
      <c r="B7" s="4">
        <f>'выборка 15'!C15+'выборка 15'!D15</f>
        <v>4208.8100000000004</v>
      </c>
      <c r="C7" s="4">
        <f>'выборка 15'!F15+'выборка 15'!G15</f>
        <v>4062.6</v>
      </c>
      <c r="D7" s="76">
        <f>'расход по дому ТР 15'!I12</f>
        <v>60.938999999999993</v>
      </c>
      <c r="E7" s="4">
        <v>146.21</v>
      </c>
      <c r="F7" s="4">
        <v>0</v>
      </c>
      <c r="G7" s="76">
        <f>C13-D13</f>
        <v>4001.6610000000001</v>
      </c>
    </row>
    <row r="8" spans="1:7" x14ac:dyDescent="0.2">
      <c r="A8" s="7" t="s">
        <v>63</v>
      </c>
      <c r="B8" s="2">
        <v>0</v>
      </c>
      <c r="C8" s="2">
        <v>0</v>
      </c>
      <c r="D8" s="77"/>
      <c r="E8" s="2">
        <v>0</v>
      </c>
      <c r="F8" s="2">
        <v>0</v>
      </c>
      <c r="G8" s="77"/>
    </row>
    <row r="9" spans="1:7" x14ac:dyDescent="0.2">
      <c r="A9" s="7" t="s">
        <v>64</v>
      </c>
      <c r="B9" s="2">
        <v>0</v>
      </c>
      <c r="C9" s="2">
        <v>0</v>
      </c>
      <c r="D9" s="77"/>
      <c r="E9" s="2">
        <v>0</v>
      </c>
      <c r="F9" s="2">
        <v>0</v>
      </c>
      <c r="G9" s="77"/>
    </row>
    <row r="10" spans="1:7" x14ac:dyDescent="0.2">
      <c r="A10" s="12" t="s">
        <v>65</v>
      </c>
      <c r="B10" s="2">
        <f>'выборка 15'!D15</f>
        <v>0</v>
      </c>
      <c r="C10" s="2">
        <f>'выборка 15'!G15</f>
        <v>0</v>
      </c>
      <c r="D10" s="77"/>
      <c r="E10" s="2">
        <v>0</v>
      </c>
      <c r="F10" s="2">
        <v>0</v>
      </c>
      <c r="G10" s="77"/>
    </row>
    <row r="11" spans="1:7" x14ac:dyDescent="0.2">
      <c r="A11" s="7" t="s">
        <v>66</v>
      </c>
      <c r="B11" s="2">
        <v>0</v>
      </c>
      <c r="C11" s="2">
        <v>0</v>
      </c>
      <c r="D11" s="77"/>
      <c r="E11" s="2">
        <v>0</v>
      </c>
      <c r="F11" s="2">
        <v>0</v>
      </c>
      <c r="G11" s="77"/>
    </row>
    <row r="12" spans="1:7" ht="13.5" thickBot="1" x14ac:dyDescent="0.25">
      <c r="A12" s="31" t="s">
        <v>67</v>
      </c>
      <c r="B12" s="2">
        <v>0</v>
      </c>
      <c r="C12" s="2">
        <v>0</v>
      </c>
      <c r="D12" s="78"/>
      <c r="E12" s="2">
        <v>0</v>
      </c>
      <c r="F12" s="2">
        <v>0</v>
      </c>
      <c r="G12" s="78"/>
    </row>
    <row r="13" spans="1:7" ht="15.75" thickBot="1" x14ac:dyDescent="0.3">
      <c r="A13" s="32" t="s">
        <v>68</v>
      </c>
      <c r="B13" s="33">
        <f>SUM(B7:B12)</f>
        <v>4208.8100000000004</v>
      </c>
      <c r="C13" s="33">
        <f>SUM(C7:C12)</f>
        <v>4062.6</v>
      </c>
      <c r="D13" s="34">
        <f>SUM(D7)</f>
        <v>60.938999999999993</v>
      </c>
      <c r="E13" s="33">
        <f>SUM(E7:E12)</f>
        <v>146.21</v>
      </c>
      <c r="F13" s="33">
        <f>SUM(F7:F12)</f>
        <v>0</v>
      </c>
      <c r="G13" s="52">
        <f>G7</f>
        <v>4001.6610000000001</v>
      </c>
    </row>
    <row r="15" spans="1:7" ht="15.75" x14ac:dyDescent="0.25">
      <c r="A15" s="75" t="s">
        <v>86</v>
      </c>
      <c r="B15" s="75"/>
      <c r="C15" s="75"/>
      <c r="D15" s="75"/>
      <c r="E15" s="75"/>
      <c r="F15" s="75"/>
      <c r="G15" s="35">
        <f>G4+C13-D13</f>
        <v>73634.491000000009</v>
      </c>
    </row>
    <row r="17" spans="1:5" x14ac:dyDescent="0.2">
      <c r="A17" s="73" t="s">
        <v>83</v>
      </c>
      <c r="B17" s="73"/>
      <c r="C17" s="73"/>
      <c r="D17" s="73"/>
      <c r="E17" s="73"/>
    </row>
  </sheetData>
  <mergeCells count="6">
    <mergeCell ref="A17:E17"/>
    <mergeCell ref="A2:G2"/>
    <mergeCell ref="A4:F4"/>
    <mergeCell ref="D7:D12"/>
    <mergeCell ref="G7:G12"/>
    <mergeCell ref="A15:F15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"/>
  <sheetViews>
    <sheetView workbookViewId="0">
      <selection sqref="A1:I1"/>
    </sheetView>
  </sheetViews>
  <sheetFormatPr defaultRowHeight="12.75" x14ac:dyDescent="0.2"/>
  <cols>
    <col min="1" max="1" width="4.5703125" customWidth="1"/>
    <col min="4" max="4" width="27.28515625" customWidth="1"/>
    <col min="5" max="5" width="36.42578125" customWidth="1"/>
    <col min="8" max="8" width="23.85546875" customWidth="1"/>
    <col min="9" max="9" width="11.28515625" customWidth="1"/>
  </cols>
  <sheetData>
    <row r="1" spans="1:9" ht="93.75" customHeight="1" thickBot="1" x14ac:dyDescent="0.4">
      <c r="A1" s="85" t="s">
        <v>87</v>
      </c>
      <c r="B1" s="85"/>
      <c r="C1" s="85"/>
      <c r="D1" s="85"/>
      <c r="E1" s="85"/>
      <c r="F1" s="85"/>
      <c r="G1" s="85"/>
      <c r="H1" s="85"/>
      <c r="I1" s="85"/>
    </row>
    <row r="2" spans="1:9" ht="16.5" customHeight="1" x14ac:dyDescent="0.2">
      <c r="A2" s="86" t="s">
        <v>14</v>
      </c>
      <c r="B2" s="88" t="s">
        <v>15</v>
      </c>
      <c r="C2" s="88" t="s">
        <v>16</v>
      </c>
      <c r="D2" s="88" t="s">
        <v>17</v>
      </c>
      <c r="E2" s="88" t="s">
        <v>18</v>
      </c>
      <c r="F2" s="88" t="s">
        <v>19</v>
      </c>
      <c r="G2" s="88" t="s">
        <v>20</v>
      </c>
      <c r="H2" s="88" t="s">
        <v>21</v>
      </c>
      <c r="I2" s="88" t="s">
        <v>22</v>
      </c>
    </row>
    <row r="3" spans="1:9" ht="29.25" customHeight="1" thickBot="1" x14ac:dyDescent="0.25">
      <c r="A3" s="87"/>
      <c r="B3" s="89"/>
      <c r="C3" s="89"/>
      <c r="D3" s="89"/>
      <c r="E3" s="89"/>
      <c r="F3" s="89"/>
      <c r="G3" s="89"/>
      <c r="H3" s="89"/>
      <c r="I3" s="89"/>
    </row>
    <row r="4" spans="1:9" hidden="1" x14ac:dyDescent="0.2">
      <c r="A4" s="4"/>
      <c r="B4" s="4"/>
      <c r="C4" s="4"/>
      <c r="D4" s="4"/>
      <c r="E4" s="4"/>
      <c r="F4" s="4"/>
      <c r="G4" s="4"/>
      <c r="H4" s="23"/>
      <c r="I4" s="4"/>
    </row>
    <row r="5" spans="1:9" hidden="1" x14ac:dyDescent="0.2">
      <c r="A5" s="2"/>
      <c r="B5" s="2"/>
      <c r="C5" s="2"/>
      <c r="D5" s="2"/>
      <c r="E5" s="2"/>
      <c r="F5" s="2"/>
      <c r="G5" s="2"/>
      <c r="H5" s="2"/>
      <c r="I5" s="2"/>
    </row>
    <row r="6" spans="1:9" hidden="1" x14ac:dyDescent="0.2">
      <c r="A6" s="2"/>
      <c r="B6" s="2"/>
      <c r="C6" s="2"/>
      <c r="D6" s="2"/>
      <c r="E6" s="2"/>
      <c r="F6" s="2"/>
      <c r="G6" s="2"/>
      <c r="H6" s="2"/>
      <c r="I6" s="2"/>
    </row>
    <row r="7" spans="1:9" hidden="1" x14ac:dyDescent="0.2">
      <c r="A7" s="2"/>
      <c r="B7" s="2"/>
      <c r="C7" s="2"/>
      <c r="D7" s="2"/>
      <c r="E7" s="2"/>
      <c r="F7" s="2"/>
      <c r="G7" s="2"/>
      <c r="H7" s="2"/>
      <c r="I7" s="2"/>
    </row>
    <row r="8" spans="1:9" hidden="1" x14ac:dyDescent="0.2">
      <c r="A8" s="2"/>
      <c r="B8" s="2"/>
      <c r="C8" s="2"/>
      <c r="D8" s="2"/>
      <c r="E8" s="2"/>
      <c r="F8" s="2"/>
      <c r="G8" s="2"/>
      <c r="H8" s="2"/>
      <c r="I8" s="2"/>
    </row>
    <row r="9" spans="1:9" hidden="1" x14ac:dyDescent="0.2">
      <c r="A9" s="2"/>
      <c r="B9" s="2"/>
      <c r="C9" s="2"/>
      <c r="D9" s="2"/>
      <c r="E9" s="2"/>
      <c r="F9" s="2"/>
      <c r="G9" s="2"/>
      <c r="H9" s="2"/>
      <c r="I9" s="2"/>
    </row>
    <row r="10" spans="1:9" hidden="1" x14ac:dyDescent="0.2">
      <c r="A10" s="2"/>
      <c r="B10" s="2"/>
      <c r="C10" s="2"/>
      <c r="D10" s="2"/>
      <c r="E10" s="2"/>
      <c r="F10" s="2"/>
      <c r="G10" s="2"/>
      <c r="H10" s="2"/>
      <c r="I10" s="2"/>
    </row>
    <row r="11" spans="1:9" ht="13.5" thickBot="1" x14ac:dyDescent="0.25">
      <c r="A11" s="79"/>
      <c r="B11" s="80"/>
      <c r="C11" s="80"/>
      <c r="D11" s="80"/>
      <c r="E11" s="80"/>
      <c r="F11" s="80"/>
      <c r="G11" s="80"/>
      <c r="H11" s="81"/>
      <c r="I11" s="24">
        <f>'выборка 15'!M15+'выборка 15'!N15</f>
        <v>60.938999999999993</v>
      </c>
    </row>
    <row r="12" spans="1:9" ht="15.75" thickBot="1" x14ac:dyDescent="0.3">
      <c r="A12" s="82" t="s">
        <v>23</v>
      </c>
      <c r="B12" s="83"/>
      <c r="C12" s="83"/>
      <c r="D12" s="83"/>
      <c r="E12" s="83"/>
      <c r="F12" s="83"/>
      <c r="G12" s="83"/>
      <c r="H12" s="84"/>
      <c r="I12" s="25">
        <f>SUM(I4:I11)</f>
        <v>60.938999999999993</v>
      </c>
    </row>
    <row r="15" spans="1:9" x14ac:dyDescent="0.2">
      <c r="A15" s="73" t="s">
        <v>82</v>
      </c>
      <c r="B15" s="73"/>
      <c r="C15" s="73"/>
      <c r="D15" s="73"/>
      <c r="E15" s="73"/>
    </row>
  </sheetData>
  <mergeCells count="13">
    <mergeCell ref="A11:H11"/>
    <mergeCell ref="A12:H12"/>
    <mergeCell ref="A15:E15"/>
    <mergeCell ref="A1:I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9"/>
  <sheetViews>
    <sheetView workbookViewId="0">
      <selection activeCell="E20" sqref="E20"/>
    </sheetView>
  </sheetViews>
  <sheetFormatPr defaultRowHeight="12.75" x14ac:dyDescent="0.2"/>
  <cols>
    <col min="1" max="1" width="36.140625" customWidth="1"/>
    <col min="2" max="2" width="17.85546875" customWidth="1"/>
    <col min="3" max="3" width="17.28515625" customWidth="1"/>
    <col min="4" max="4" width="16.7109375" customWidth="1"/>
    <col min="8" max="8" width="9.42578125" bestFit="1" customWidth="1"/>
  </cols>
  <sheetData>
    <row r="3" spans="1:8" ht="93.75" customHeight="1" x14ac:dyDescent="0.2">
      <c r="A3" s="100" t="s">
        <v>91</v>
      </c>
      <c r="B3" s="100"/>
      <c r="C3" s="100"/>
      <c r="D3" s="100"/>
      <c r="E3" s="100"/>
    </row>
    <row r="5" spans="1:8" ht="13.5" thickBot="1" x14ac:dyDescent="0.25"/>
    <row r="6" spans="1:8" ht="15.75" x14ac:dyDescent="0.25">
      <c r="A6" s="64"/>
      <c r="B6" s="36" t="s">
        <v>57</v>
      </c>
      <c r="C6" s="36" t="s">
        <v>58</v>
      </c>
      <c r="D6" s="90" t="s">
        <v>59</v>
      </c>
      <c r="E6" s="91"/>
    </row>
    <row r="7" spans="1:8" ht="15" customHeight="1" x14ac:dyDescent="0.25">
      <c r="A7" s="92" t="s">
        <v>92</v>
      </c>
      <c r="B7" s="93"/>
      <c r="C7" s="65">
        <v>85112.99</v>
      </c>
      <c r="D7" s="94"/>
      <c r="E7" s="95"/>
    </row>
    <row r="8" spans="1:8" ht="33" customHeight="1" x14ac:dyDescent="0.2">
      <c r="A8" s="12" t="s">
        <v>88</v>
      </c>
      <c r="B8" s="66">
        <f>'[1]июль 16'!$AK$8-[1]декабрь!$AF$8</f>
        <v>66695.940000000031</v>
      </c>
      <c r="C8" s="4">
        <f>'[1]июль 16'!$AM$8-[1]декабрь!$AH$8+61.36</f>
        <v>63759.659999999989</v>
      </c>
      <c r="D8" s="96">
        <f>'расход по дому ТО'!F32</f>
        <v>61627.400600000001</v>
      </c>
      <c r="E8" s="97"/>
    </row>
    <row r="9" spans="1:8" ht="31.5" customHeight="1" x14ac:dyDescent="0.2">
      <c r="A9" s="3" t="s">
        <v>69</v>
      </c>
      <c r="B9" s="2">
        <v>0</v>
      </c>
      <c r="C9" s="2">
        <v>0</v>
      </c>
      <c r="D9" s="96">
        <f>'[1]июль 16'!$BG$8-[1]декабрь!$BB$8</f>
        <v>12657.455999999995</v>
      </c>
      <c r="E9" s="97"/>
    </row>
    <row r="10" spans="1:8" ht="15" customHeight="1" thickBot="1" x14ac:dyDescent="0.25">
      <c r="A10" s="3" t="s">
        <v>70</v>
      </c>
      <c r="B10" s="2">
        <v>0</v>
      </c>
      <c r="C10" s="2">
        <v>0</v>
      </c>
      <c r="D10" s="96">
        <f>'[1]июль 16'!$BI$8-[1]декабрь!$BD$8</f>
        <v>1091.1600000000008</v>
      </c>
      <c r="E10" s="97"/>
    </row>
    <row r="11" spans="1:8" ht="26.25" customHeight="1" thickBot="1" x14ac:dyDescent="0.3">
      <c r="A11" s="32" t="s">
        <v>68</v>
      </c>
      <c r="B11" s="33">
        <f>SUM(B8:B10)</f>
        <v>66695.940000000031</v>
      </c>
      <c r="C11" s="33">
        <f>SUM(C7:C10)</f>
        <v>148872.65</v>
      </c>
      <c r="D11" s="98">
        <f>SUM(D8:D10)</f>
        <v>75376.016600000003</v>
      </c>
      <c r="E11" s="99"/>
    </row>
    <row r="12" spans="1:8" ht="15" customHeight="1" x14ac:dyDescent="0.2"/>
    <row r="13" spans="1:8" ht="15" customHeight="1" x14ac:dyDescent="0.25">
      <c r="A13" s="106" t="s">
        <v>93</v>
      </c>
      <c r="B13" s="106"/>
      <c r="C13" s="106"/>
      <c r="D13" s="106"/>
      <c r="E13" s="35">
        <v>34212.68</v>
      </c>
      <c r="H13" s="37"/>
    </row>
    <row r="14" spans="1:8" ht="15" customHeight="1" x14ac:dyDescent="0.25">
      <c r="A14" s="106" t="s">
        <v>94</v>
      </c>
      <c r="B14" s="106"/>
      <c r="C14" s="106"/>
      <c r="D14" s="106"/>
      <c r="E14" s="107">
        <v>39283.949999999997</v>
      </c>
      <c r="H14" s="37"/>
    </row>
    <row r="15" spans="1:8" ht="15" customHeight="1" x14ac:dyDescent="0.2"/>
    <row r="16" spans="1:8" ht="15" customHeight="1" x14ac:dyDescent="0.2"/>
    <row r="17" spans="1:5" x14ac:dyDescent="0.2">
      <c r="A17" s="67" t="s">
        <v>110</v>
      </c>
      <c r="B17" s="67"/>
      <c r="C17" s="67"/>
      <c r="D17" s="67"/>
    </row>
    <row r="18" spans="1:5" ht="15.75" customHeight="1" x14ac:dyDescent="0.2"/>
    <row r="19" spans="1:5" x14ac:dyDescent="0.2">
      <c r="A19" s="68" t="s">
        <v>111</v>
      </c>
      <c r="B19" s="68"/>
      <c r="C19" s="68"/>
      <c r="D19" s="69"/>
      <c r="E19" s="68">
        <v>6570.29</v>
      </c>
    </row>
  </sheetData>
  <mergeCells count="8">
    <mergeCell ref="A3:E3"/>
    <mergeCell ref="D6:E6"/>
    <mergeCell ref="A7:B7"/>
    <mergeCell ref="D7:E7"/>
    <mergeCell ref="D8:E8"/>
    <mergeCell ref="D9:E9"/>
    <mergeCell ref="D10:E10"/>
    <mergeCell ref="D11:E11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7"/>
  <sheetViews>
    <sheetView workbookViewId="0">
      <selection activeCell="E13" sqref="E13"/>
    </sheetView>
  </sheetViews>
  <sheetFormatPr defaultRowHeight="12.75" x14ac:dyDescent="0.2"/>
  <cols>
    <col min="1" max="1" width="3.42578125" customWidth="1"/>
    <col min="2" max="2" width="9.42578125" customWidth="1"/>
    <col min="4" max="4" width="28" customWidth="1"/>
    <col min="5" max="5" width="36.28515625" customWidth="1"/>
    <col min="6" max="6" width="14.140625" customWidth="1"/>
  </cols>
  <sheetData>
    <row r="2" spans="1:6" ht="17.25" x14ac:dyDescent="0.3">
      <c r="A2" s="101" t="s">
        <v>89</v>
      </c>
      <c r="B2" s="101"/>
      <c r="C2" s="101"/>
      <c r="D2" s="101"/>
      <c r="E2" s="101"/>
      <c r="F2" s="101"/>
    </row>
    <row r="3" spans="1:6" ht="17.25" x14ac:dyDescent="0.3">
      <c r="A3" s="101" t="s">
        <v>77</v>
      </c>
      <c r="B3" s="101"/>
      <c r="C3" s="101"/>
      <c r="D3" s="101"/>
      <c r="E3" s="101"/>
      <c r="F3" s="101"/>
    </row>
    <row r="4" spans="1:6" ht="17.25" x14ac:dyDescent="0.3">
      <c r="A4" s="101" t="s">
        <v>112</v>
      </c>
      <c r="B4" s="101"/>
      <c r="C4" s="101"/>
      <c r="D4" s="101"/>
      <c r="E4" s="101"/>
      <c r="F4" s="101"/>
    </row>
    <row r="5" spans="1:6" ht="13.5" thickBot="1" x14ac:dyDescent="0.25"/>
    <row r="6" spans="1:6" ht="45.75" thickBot="1" x14ac:dyDescent="0.25">
      <c r="A6" s="38" t="s">
        <v>14</v>
      </c>
      <c r="B6" s="39" t="s">
        <v>15</v>
      </c>
      <c r="C6" s="40" t="s">
        <v>16</v>
      </c>
      <c r="D6" s="40" t="s">
        <v>71</v>
      </c>
      <c r="E6" s="40" t="s">
        <v>18</v>
      </c>
      <c r="F6" s="6" t="s">
        <v>72</v>
      </c>
    </row>
    <row r="7" spans="1:6" x14ac:dyDescent="0.2">
      <c r="A7" s="41">
        <v>1</v>
      </c>
      <c r="B7" s="108">
        <v>2016</v>
      </c>
      <c r="C7" s="109" t="s">
        <v>95</v>
      </c>
      <c r="D7" s="109"/>
      <c r="E7" s="109"/>
      <c r="F7" s="46">
        <v>-2071.1999999999998</v>
      </c>
    </row>
    <row r="8" spans="1:6" x14ac:dyDescent="0.2">
      <c r="A8" s="41">
        <v>2</v>
      </c>
      <c r="B8" s="108">
        <v>2016</v>
      </c>
      <c r="C8" s="109" t="s">
        <v>96</v>
      </c>
      <c r="D8" s="109"/>
      <c r="E8" s="109"/>
      <c r="F8" s="46">
        <v>-208.76</v>
      </c>
    </row>
    <row r="9" spans="1:6" x14ac:dyDescent="0.2">
      <c r="A9" s="41">
        <v>3</v>
      </c>
      <c r="B9" s="108">
        <v>2016</v>
      </c>
      <c r="C9" s="109" t="s">
        <v>98</v>
      </c>
      <c r="D9" s="109"/>
      <c r="E9" s="109"/>
      <c r="F9" s="46">
        <v>-333.26</v>
      </c>
    </row>
    <row r="10" spans="1:6" x14ac:dyDescent="0.2">
      <c r="A10" s="41">
        <v>4</v>
      </c>
      <c r="B10" s="108">
        <v>2016</v>
      </c>
      <c r="C10" s="109" t="s">
        <v>97</v>
      </c>
      <c r="D10" s="109"/>
      <c r="E10" s="109"/>
      <c r="F10" s="46">
        <v>-3000</v>
      </c>
    </row>
    <row r="11" spans="1:6" x14ac:dyDescent="0.2">
      <c r="A11" s="41">
        <v>5</v>
      </c>
      <c r="B11" s="108">
        <v>2016</v>
      </c>
      <c r="C11" s="43" t="s">
        <v>99</v>
      </c>
      <c r="D11" s="44" t="s">
        <v>100</v>
      </c>
      <c r="E11" s="45" t="s">
        <v>101</v>
      </c>
      <c r="F11" s="46">
        <v>8553.36</v>
      </c>
    </row>
    <row r="12" spans="1:6" x14ac:dyDescent="0.2">
      <c r="A12" s="41">
        <v>6</v>
      </c>
      <c r="B12" s="108">
        <v>2016</v>
      </c>
      <c r="C12" s="43" t="s">
        <v>102</v>
      </c>
      <c r="D12" s="44"/>
      <c r="E12" s="45" t="s">
        <v>103</v>
      </c>
      <c r="F12" s="46">
        <v>9969.0300000000007</v>
      </c>
    </row>
    <row r="13" spans="1:6" x14ac:dyDescent="0.2">
      <c r="A13" s="41">
        <v>7</v>
      </c>
      <c r="B13" s="108">
        <v>2016</v>
      </c>
      <c r="C13" s="43" t="s">
        <v>104</v>
      </c>
      <c r="D13" s="44"/>
      <c r="E13" s="45" t="s">
        <v>105</v>
      </c>
      <c r="F13" s="46">
        <v>27126.86</v>
      </c>
    </row>
    <row r="14" spans="1:6" ht="25.5" x14ac:dyDescent="0.2">
      <c r="A14" s="41">
        <v>8</v>
      </c>
      <c r="B14" s="108">
        <v>2016</v>
      </c>
      <c r="C14" s="43" t="s">
        <v>106</v>
      </c>
      <c r="D14" s="44"/>
      <c r="E14" s="45" t="s">
        <v>107</v>
      </c>
      <c r="F14" s="46">
        <v>9571</v>
      </c>
    </row>
    <row r="15" spans="1:6" x14ac:dyDescent="0.2">
      <c r="A15" s="41">
        <v>9</v>
      </c>
      <c r="B15" s="108">
        <v>2016</v>
      </c>
      <c r="C15" s="43" t="s">
        <v>108</v>
      </c>
      <c r="D15" s="44" t="s">
        <v>81</v>
      </c>
      <c r="E15" s="45" t="s">
        <v>109</v>
      </c>
      <c r="F15" s="46">
        <v>2850</v>
      </c>
    </row>
    <row r="16" spans="1:6" x14ac:dyDescent="0.2">
      <c r="A16" s="41">
        <v>10</v>
      </c>
      <c r="B16" s="108">
        <v>2016</v>
      </c>
      <c r="C16" s="43" t="s">
        <v>108</v>
      </c>
      <c r="D16" s="44" t="s">
        <v>81</v>
      </c>
      <c r="E16" s="45" t="s">
        <v>109</v>
      </c>
      <c r="F16" s="46">
        <v>2632.5</v>
      </c>
    </row>
    <row r="17" spans="1:6" x14ac:dyDescent="0.2">
      <c r="A17" s="41">
        <v>11</v>
      </c>
      <c r="B17" s="108">
        <v>2016</v>
      </c>
      <c r="C17" s="43" t="s">
        <v>90</v>
      </c>
      <c r="D17" s="44" t="s">
        <v>81</v>
      </c>
      <c r="E17" s="45" t="s">
        <v>109</v>
      </c>
      <c r="F17" s="46">
        <v>5484</v>
      </c>
    </row>
    <row r="18" spans="1:6" x14ac:dyDescent="0.2">
      <c r="A18" s="41"/>
      <c r="B18" s="42"/>
      <c r="C18" s="43"/>
      <c r="D18" s="44"/>
      <c r="E18" s="45"/>
      <c r="F18" s="46"/>
    </row>
    <row r="19" spans="1:6" x14ac:dyDescent="0.2">
      <c r="A19" s="41"/>
      <c r="B19" s="42"/>
      <c r="C19" s="43"/>
      <c r="D19" s="44"/>
      <c r="E19" s="45"/>
      <c r="F19" s="46"/>
    </row>
    <row r="20" spans="1:6" hidden="1" x14ac:dyDescent="0.2">
      <c r="A20" s="41"/>
      <c r="B20" s="42"/>
      <c r="C20" s="43"/>
      <c r="D20" s="44"/>
      <c r="E20" s="45"/>
      <c r="F20" s="46"/>
    </row>
    <row r="21" spans="1:6" hidden="1" x14ac:dyDescent="0.2">
      <c r="A21" s="41"/>
      <c r="B21" s="42"/>
      <c r="C21" s="43"/>
      <c r="D21" s="44"/>
      <c r="E21" s="45"/>
      <c r="F21" s="46"/>
    </row>
    <row r="22" spans="1:6" hidden="1" x14ac:dyDescent="0.2">
      <c r="A22" s="41"/>
      <c r="B22" s="42"/>
      <c r="C22" s="43"/>
      <c r="D22" s="44"/>
      <c r="E22" s="45"/>
      <c r="F22" s="46"/>
    </row>
    <row r="23" spans="1:6" hidden="1" x14ac:dyDescent="0.2">
      <c r="A23" s="41"/>
      <c r="B23" s="42"/>
      <c r="C23" s="43"/>
      <c r="D23" s="44"/>
      <c r="E23" s="45"/>
      <c r="F23" s="46"/>
    </row>
    <row r="24" spans="1:6" hidden="1" x14ac:dyDescent="0.2">
      <c r="A24" s="41"/>
      <c r="B24" s="42"/>
      <c r="C24" s="43"/>
      <c r="D24" s="44"/>
      <c r="E24" s="45"/>
      <c r="F24" s="46"/>
    </row>
    <row r="25" spans="1:6" hidden="1" x14ac:dyDescent="0.2">
      <c r="A25" s="41"/>
      <c r="B25" s="42"/>
      <c r="C25" s="43"/>
      <c r="D25" s="44"/>
      <c r="E25" s="45"/>
      <c r="F25" s="46"/>
    </row>
    <row r="26" spans="1:6" hidden="1" x14ac:dyDescent="0.2">
      <c r="A26" s="41"/>
      <c r="B26" s="42"/>
      <c r="C26" s="43"/>
      <c r="D26" s="44"/>
      <c r="E26" s="45"/>
      <c r="F26" s="46"/>
    </row>
    <row r="27" spans="1:6" hidden="1" x14ac:dyDescent="0.2">
      <c r="A27" s="41"/>
      <c r="B27" s="42"/>
      <c r="C27" s="43"/>
      <c r="D27" s="44"/>
      <c r="E27" s="45"/>
      <c r="F27" s="46"/>
    </row>
    <row r="28" spans="1:6" hidden="1" x14ac:dyDescent="0.2">
      <c r="A28" s="41"/>
      <c r="B28" s="42"/>
      <c r="C28" s="43"/>
      <c r="D28" s="44"/>
      <c r="E28" s="45"/>
      <c r="F28" s="46"/>
    </row>
    <row r="29" spans="1:6" hidden="1" x14ac:dyDescent="0.2">
      <c r="A29" s="41"/>
      <c r="B29" s="42"/>
      <c r="C29" s="43"/>
      <c r="D29" s="44"/>
      <c r="E29" s="45"/>
      <c r="F29" s="46"/>
    </row>
    <row r="30" spans="1:6" hidden="1" x14ac:dyDescent="0.2">
      <c r="A30" s="41"/>
      <c r="B30" s="42"/>
      <c r="C30" s="43"/>
      <c r="D30" s="44"/>
      <c r="E30" s="45"/>
      <c r="F30" s="46"/>
    </row>
    <row r="31" spans="1:6" ht="15.75" thickBot="1" x14ac:dyDescent="0.25">
      <c r="A31" s="47"/>
      <c r="B31" s="102" t="s">
        <v>73</v>
      </c>
      <c r="C31" s="103"/>
      <c r="D31" s="103"/>
      <c r="E31" s="103"/>
      <c r="F31" s="48">
        <f>'[1]июль 16'!$AO$8+'[1]июль 16'!$AQ$8-[1]декабрь!$AJ$8+[1]декабрь!$AL$8</f>
        <v>1053.8705999999997</v>
      </c>
    </row>
    <row r="32" spans="1:6" ht="15.75" thickBot="1" x14ac:dyDescent="0.3">
      <c r="A32" s="82" t="s">
        <v>74</v>
      </c>
      <c r="B32" s="83"/>
      <c r="C32" s="83"/>
      <c r="D32" s="49"/>
      <c r="E32" s="49"/>
      <c r="F32" s="50">
        <f>SUM(F7:F31)</f>
        <v>61627.400600000001</v>
      </c>
    </row>
    <row r="33" spans="1:6" x14ac:dyDescent="0.2">
      <c r="A33" s="104"/>
      <c r="B33" s="104"/>
      <c r="C33" s="105"/>
      <c r="D33" s="105"/>
      <c r="E33" s="105"/>
      <c r="F33" s="105"/>
    </row>
    <row r="37" spans="1:6" ht="15" x14ac:dyDescent="0.25">
      <c r="A37" s="70" t="s">
        <v>110</v>
      </c>
      <c r="B37" s="70"/>
      <c r="C37" s="70"/>
      <c r="D37" s="70"/>
      <c r="E37" s="70"/>
      <c r="F37" s="70"/>
    </row>
  </sheetData>
  <mergeCells count="10">
    <mergeCell ref="A33:F33"/>
    <mergeCell ref="C7:E7"/>
    <mergeCell ref="C8:E8"/>
    <mergeCell ref="C10:E10"/>
    <mergeCell ref="C9:E9"/>
    <mergeCell ref="A2:F2"/>
    <mergeCell ref="A3:F3"/>
    <mergeCell ref="A4:F4"/>
    <mergeCell ref="B31:E31"/>
    <mergeCell ref="A32:C32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6"/>
  <sheetViews>
    <sheetView tabSelected="1" workbookViewId="0">
      <selection activeCell="D9" sqref="D9:E9"/>
    </sheetView>
  </sheetViews>
  <sheetFormatPr defaultRowHeight="12.75" x14ac:dyDescent="0.2"/>
  <cols>
    <col min="1" max="1" width="36.140625" customWidth="1"/>
    <col min="2" max="2" width="17.85546875" customWidth="1"/>
    <col min="3" max="3" width="17.28515625" customWidth="1"/>
    <col min="4" max="4" width="16.7109375" customWidth="1"/>
    <col min="8" max="8" width="9.42578125" bestFit="1" customWidth="1"/>
  </cols>
  <sheetData>
    <row r="3" spans="1:8" ht="93.75" customHeight="1" x14ac:dyDescent="0.2">
      <c r="A3" s="100" t="s">
        <v>113</v>
      </c>
      <c r="B3" s="100"/>
      <c r="C3" s="100"/>
      <c r="D3" s="100"/>
      <c r="E3" s="100"/>
    </row>
    <row r="5" spans="1:8" ht="13.5" thickBot="1" x14ac:dyDescent="0.25"/>
    <row r="6" spans="1:8" ht="15.75" x14ac:dyDescent="0.25">
      <c r="A6" s="64"/>
      <c r="B6" s="36" t="s">
        <v>57</v>
      </c>
      <c r="C6" s="36" t="s">
        <v>58</v>
      </c>
      <c r="D6" s="90" t="s">
        <v>59</v>
      </c>
      <c r="E6" s="91"/>
    </row>
    <row r="7" spans="1:8" ht="15" customHeight="1" x14ac:dyDescent="0.25">
      <c r="A7" s="92" t="s">
        <v>114</v>
      </c>
      <c r="B7" s="93"/>
      <c r="C7" s="65">
        <v>34212.68</v>
      </c>
      <c r="D7" s="94"/>
      <c r="E7" s="95"/>
    </row>
    <row r="8" spans="1:8" ht="33" customHeight="1" thickBot="1" x14ac:dyDescent="0.25">
      <c r="A8" s="12" t="s">
        <v>1</v>
      </c>
      <c r="B8" s="66">
        <f>'[1]декабрь ТР 16'!$Y$7</f>
        <v>24213.4</v>
      </c>
      <c r="C8" s="4">
        <f>'[1]декабрь ТР 16'!$AA$7</f>
        <v>19152.16</v>
      </c>
      <c r="D8" s="96">
        <f>'расход по дому ТР(2)'!F28</f>
        <v>666.28240000000005</v>
      </c>
      <c r="E8" s="97"/>
    </row>
    <row r="9" spans="1:8" ht="26.25" customHeight="1" thickBot="1" x14ac:dyDescent="0.3">
      <c r="A9" s="32" t="s">
        <v>68</v>
      </c>
      <c r="B9" s="33">
        <f>SUM(B8:B8)</f>
        <v>24213.4</v>
      </c>
      <c r="C9" s="33">
        <f>SUM(C7:C8)</f>
        <v>53364.84</v>
      </c>
      <c r="D9" s="98">
        <f>SUM(D8:D8)</f>
        <v>666.28240000000005</v>
      </c>
      <c r="E9" s="99"/>
    </row>
    <row r="10" spans="1:8" ht="15" customHeight="1" x14ac:dyDescent="0.2"/>
    <row r="11" spans="1:8" ht="15" customHeight="1" x14ac:dyDescent="0.25">
      <c r="A11" s="106" t="s">
        <v>115</v>
      </c>
      <c r="B11" s="106"/>
      <c r="C11" s="106"/>
      <c r="D11" s="106"/>
      <c r="E11" s="35">
        <f>C9-D9</f>
        <v>52698.5576</v>
      </c>
      <c r="H11" s="37"/>
    </row>
    <row r="12" spans="1:8" ht="15" customHeight="1" x14ac:dyDescent="0.2"/>
    <row r="13" spans="1:8" ht="15" customHeight="1" x14ac:dyDescent="0.2"/>
    <row r="14" spans="1:8" x14ac:dyDescent="0.2">
      <c r="A14" s="67" t="s">
        <v>110</v>
      </c>
      <c r="B14" s="67"/>
      <c r="C14" s="67"/>
      <c r="D14" s="67"/>
    </row>
    <row r="15" spans="1:8" ht="15.75" customHeight="1" x14ac:dyDescent="0.2"/>
    <row r="16" spans="1:8" x14ac:dyDescent="0.2">
      <c r="A16" s="68" t="s">
        <v>116</v>
      </c>
      <c r="B16" s="68"/>
      <c r="C16" s="68"/>
      <c r="D16" s="69"/>
      <c r="E16" s="68">
        <v>14302.62</v>
      </c>
    </row>
  </sheetData>
  <mergeCells count="6">
    <mergeCell ref="D9:E9"/>
    <mergeCell ref="A3:E3"/>
    <mergeCell ref="D6:E6"/>
    <mergeCell ref="A7:B7"/>
    <mergeCell ref="D7:E7"/>
    <mergeCell ref="D8:E8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3"/>
  <sheetViews>
    <sheetView workbookViewId="0">
      <selection activeCell="E32" sqref="E32"/>
    </sheetView>
  </sheetViews>
  <sheetFormatPr defaultRowHeight="12.75" x14ac:dyDescent="0.2"/>
  <cols>
    <col min="1" max="1" width="3.42578125" customWidth="1"/>
    <col min="2" max="2" width="9.42578125" customWidth="1"/>
    <col min="4" max="4" width="28" customWidth="1"/>
    <col min="5" max="5" width="36.28515625" customWidth="1"/>
    <col min="6" max="6" width="14.140625" customWidth="1"/>
  </cols>
  <sheetData>
    <row r="2" spans="1:6" ht="17.25" x14ac:dyDescent="0.3">
      <c r="A2" s="101" t="s">
        <v>120</v>
      </c>
      <c r="B2" s="101"/>
      <c r="C2" s="101"/>
      <c r="D2" s="101"/>
      <c r="E2" s="101"/>
      <c r="F2" s="101"/>
    </row>
    <row r="3" spans="1:6" ht="17.25" x14ac:dyDescent="0.3">
      <c r="A3" s="101" t="s">
        <v>77</v>
      </c>
      <c r="B3" s="101"/>
      <c r="C3" s="101"/>
      <c r="D3" s="101"/>
      <c r="E3" s="101"/>
      <c r="F3" s="101"/>
    </row>
    <row r="4" spans="1:6" ht="17.25" x14ac:dyDescent="0.3">
      <c r="A4" s="101" t="s">
        <v>121</v>
      </c>
      <c r="B4" s="101"/>
      <c r="C4" s="101"/>
      <c r="D4" s="101"/>
      <c r="E4" s="101"/>
      <c r="F4" s="101"/>
    </row>
    <row r="5" spans="1:6" ht="13.5" thickBot="1" x14ac:dyDescent="0.25"/>
    <row r="6" spans="1:6" ht="45.75" thickBot="1" x14ac:dyDescent="0.25">
      <c r="A6" s="38" t="s">
        <v>14</v>
      </c>
      <c r="B6" s="39" t="s">
        <v>15</v>
      </c>
      <c r="C6" s="40" t="s">
        <v>16</v>
      </c>
      <c r="D6" s="40" t="s">
        <v>71</v>
      </c>
      <c r="E6" s="40" t="s">
        <v>18</v>
      </c>
      <c r="F6" s="6" t="s">
        <v>72</v>
      </c>
    </row>
    <row r="7" spans="1:6" x14ac:dyDescent="0.2">
      <c r="A7" s="41">
        <v>1</v>
      </c>
      <c r="B7" s="108"/>
      <c r="C7" s="43" t="s">
        <v>117</v>
      </c>
      <c r="D7" s="44" t="s">
        <v>118</v>
      </c>
      <c r="E7" s="45" t="s">
        <v>119</v>
      </c>
      <c r="F7" s="46">
        <v>379</v>
      </c>
    </row>
    <row r="8" spans="1:6" hidden="1" x14ac:dyDescent="0.2">
      <c r="A8" s="41">
        <v>6</v>
      </c>
      <c r="B8" s="108"/>
      <c r="C8" s="43"/>
      <c r="D8" s="44"/>
      <c r="E8" s="45"/>
      <c r="F8" s="46"/>
    </row>
    <row r="9" spans="1:6" hidden="1" x14ac:dyDescent="0.2">
      <c r="A9" s="41">
        <v>7</v>
      </c>
      <c r="B9" s="108"/>
      <c r="C9" s="43"/>
      <c r="D9" s="44"/>
      <c r="E9" s="45"/>
      <c r="F9" s="46"/>
    </row>
    <row r="10" spans="1:6" hidden="1" x14ac:dyDescent="0.2">
      <c r="A10" s="41">
        <v>8</v>
      </c>
      <c r="B10" s="108"/>
      <c r="C10" s="43"/>
      <c r="D10" s="44"/>
      <c r="E10" s="45"/>
      <c r="F10" s="46"/>
    </row>
    <row r="11" spans="1:6" hidden="1" x14ac:dyDescent="0.2">
      <c r="A11" s="41">
        <v>9</v>
      </c>
      <c r="B11" s="108"/>
      <c r="C11" s="43"/>
      <c r="D11" s="44"/>
      <c r="E11" s="45"/>
      <c r="F11" s="46"/>
    </row>
    <row r="12" spans="1:6" hidden="1" x14ac:dyDescent="0.2">
      <c r="A12" s="41">
        <v>10</v>
      </c>
      <c r="B12" s="108"/>
      <c r="C12" s="43"/>
      <c r="D12" s="44"/>
      <c r="E12" s="45"/>
      <c r="F12" s="46"/>
    </row>
    <row r="13" spans="1:6" hidden="1" x14ac:dyDescent="0.2">
      <c r="A13" s="41">
        <v>11</v>
      </c>
      <c r="B13" s="108"/>
      <c r="C13" s="43"/>
      <c r="D13" s="44"/>
      <c r="E13" s="45"/>
      <c r="F13" s="46"/>
    </row>
    <row r="14" spans="1:6" hidden="1" x14ac:dyDescent="0.2">
      <c r="A14" s="41"/>
      <c r="B14" s="42"/>
      <c r="C14" s="43"/>
      <c r="D14" s="44"/>
      <c r="E14" s="45"/>
      <c r="F14" s="46"/>
    </row>
    <row r="15" spans="1:6" x14ac:dyDescent="0.2">
      <c r="A15" s="41"/>
      <c r="B15" s="42"/>
      <c r="C15" s="43"/>
      <c r="D15" s="44"/>
      <c r="E15" s="45"/>
      <c r="F15" s="46"/>
    </row>
    <row r="16" spans="1:6" hidden="1" x14ac:dyDescent="0.2">
      <c r="A16" s="41"/>
      <c r="B16" s="42"/>
      <c r="C16" s="43"/>
      <c r="D16" s="44"/>
      <c r="E16" s="45"/>
      <c r="F16" s="46"/>
    </row>
    <row r="17" spans="1:6" hidden="1" x14ac:dyDescent="0.2">
      <c r="A17" s="41"/>
      <c r="B17" s="42"/>
      <c r="C17" s="43"/>
      <c r="D17" s="44"/>
      <c r="E17" s="45"/>
      <c r="F17" s="46"/>
    </row>
    <row r="18" spans="1:6" hidden="1" x14ac:dyDescent="0.2">
      <c r="A18" s="41"/>
      <c r="B18" s="42"/>
      <c r="C18" s="43"/>
      <c r="D18" s="44"/>
      <c r="E18" s="45"/>
      <c r="F18" s="46"/>
    </row>
    <row r="19" spans="1:6" hidden="1" x14ac:dyDescent="0.2">
      <c r="A19" s="41"/>
      <c r="B19" s="42"/>
      <c r="C19" s="43"/>
      <c r="D19" s="44"/>
      <c r="E19" s="45"/>
      <c r="F19" s="46"/>
    </row>
    <row r="20" spans="1:6" hidden="1" x14ac:dyDescent="0.2">
      <c r="A20" s="41"/>
      <c r="B20" s="42"/>
      <c r="C20" s="43"/>
      <c r="D20" s="44"/>
      <c r="E20" s="45"/>
      <c r="F20" s="46"/>
    </row>
    <row r="21" spans="1:6" hidden="1" x14ac:dyDescent="0.2">
      <c r="A21" s="41"/>
      <c r="B21" s="42"/>
      <c r="C21" s="43"/>
      <c r="D21" s="44"/>
      <c r="E21" s="45"/>
      <c r="F21" s="46"/>
    </row>
    <row r="22" spans="1:6" hidden="1" x14ac:dyDescent="0.2">
      <c r="A22" s="41"/>
      <c r="B22" s="42"/>
      <c r="C22" s="43"/>
      <c r="D22" s="44"/>
      <c r="E22" s="45"/>
      <c r="F22" s="46"/>
    </row>
    <row r="23" spans="1:6" hidden="1" x14ac:dyDescent="0.2">
      <c r="A23" s="41"/>
      <c r="B23" s="42"/>
      <c r="C23" s="43"/>
      <c r="D23" s="44"/>
      <c r="E23" s="45"/>
      <c r="F23" s="46"/>
    </row>
    <row r="24" spans="1:6" hidden="1" x14ac:dyDescent="0.2">
      <c r="A24" s="41"/>
      <c r="B24" s="42"/>
      <c r="C24" s="43"/>
      <c r="D24" s="44"/>
      <c r="E24" s="45"/>
      <c r="F24" s="46"/>
    </row>
    <row r="25" spans="1:6" hidden="1" x14ac:dyDescent="0.2">
      <c r="A25" s="41"/>
      <c r="B25" s="42"/>
      <c r="C25" s="43"/>
      <c r="D25" s="44"/>
      <c r="E25" s="45"/>
      <c r="F25" s="46"/>
    </row>
    <row r="26" spans="1:6" hidden="1" x14ac:dyDescent="0.2">
      <c r="A26" s="41"/>
      <c r="B26" s="42"/>
      <c r="C26" s="43"/>
      <c r="D26" s="44"/>
      <c r="E26" s="45"/>
      <c r="F26" s="46"/>
    </row>
    <row r="27" spans="1:6" ht="15.75" thickBot="1" x14ac:dyDescent="0.25">
      <c r="A27" s="47"/>
      <c r="B27" s="102" t="s">
        <v>73</v>
      </c>
      <c r="C27" s="103"/>
      <c r="D27" s="103"/>
      <c r="E27" s="103"/>
      <c r="F27" s="48">
        <f>'[1]декабрь ТР 16'!$AC$7</f>
        <v>287.2824</v>
      </c>
    </row>
    <row r="28" spans="1:6" ht="15.75" thickBot="1" x14ac:dyDescent="0.3">
      <c r="A28" s="82" t="s">
        <v>74</v>
      </c>
      <c r="B28" s="83"/>
      <c r="C28" s="83"/>
      <c r="D28" s="49"/>
      <c r="E28" s="49"/>
      <c r="F28" s="50">
        <f>SUM(F7:F27)</f>
        <v>666.28240000000005</v>
      </c>
    </row>
    <row r="29" spans="1:6" x14ac:dyDescent="0.2">
      <c r="A29" s="104"/>
      <c r="B29" s="104"/>
      <c r="C29" s="105"/>
      <c r="D29" s="105"/>
      <c r="E29" s="105"/>
      <c r="F29" s="105"/>
    </row>
    <row r="33" spans="1:6" ht="15" x14ac:dyDescent="0.25">
      <c r="A33" s="70" t="s">
        <v>110</v>
      </c>
      <c r="B33" s="70"/>
      <c r="C33" s="70"/>
      <c r="D33" s="70"/>
      <c r="E33" s="70"/>
      <c r="F33" s="70"/>
    </row>
  </sheetData>
  <mergeCells count="6">
    <mergeCell ref="B27:E27"/>
    <mergeCell ref="A28:C28"/>
    <mergeCell ref="A29:F29"/>
    <mergeCell ref="A2:F2"/>
    <mergeCell ref="A3:F3"/>
    <mergeCell ref="A4:F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выборка 15</vt:lpstr>
      <vt:lpstr>общий отчет по дому за 15 г</vt:lpstr>
      <vt:lpstr>отчет тек. ремонт</vt:lpstr>
      <vt:lpstr>расход по дому ТР 15</vt:lpstr>
      <vt:lpstr>отчет сод. жилья</vt:lpstr>
      <vt:lpstr>расход по дому ТО</vt:lpstr>
      <vt:lpstr>отчет ТР16</vt:lpstr>
      <vt:lpstr>расход по дому ТР(2)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Пользователь Windows</cp:lastModifiedBy>
  <cp:lastPrinted>2017-01-13T06:22:56Z</cp:lastPrinted>
  <dcterms:created xsi:type="dcterms:W3CDTF">2015-02-24T21:57:31Z</dcterms:created>
  <dcterms:modified xsi:type="dcterms:W3CDTF">2017-01-13T06:24:12Z</dcterms:modified>
</cp:coreProperties>
</file>