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8195" windowHeight="11325" activeTab="5"/>
  </bookViews>
  <sheets>
    <sheet name="выборка 15" sheetId="3" r:id="rId1"/>
    <sheet name="общий отчет по дому за 15 г" sheetId="1" state="hidden" r:id="rId2"/>
    <sheet name="отчет тек. ремонт" sheetId="4" state="hidden" r:id="rId3"/>
    <sheet name="отчет сод. жилья" sheetId="5" r:id="rId4"/>
    <sheet name="расход по дому ТО" sheetId="6" r:id="rId5"/>
    <sheet name="отчет ТР" sheetId="7" r:id="rId6"/>
    <sheet name="расход  ТР" sheetId="8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F21" i="8" l="1"/>
  <c r="F22" i="8" s="1"/>
  <c r="D8" i="7" s="1"/>
  <c r="D9" i="7" s="1"/>
  <c r="C8" i="7"/>
  <c r="B8" i="7"/>
  <c r="C9" i="7"/>
  <c r="B9" i="7"/>
  <c r="C8" i="5"/>
  <c r="F25" i="6"/>
  <c r="D10" i="5"/>
  <c r="D9" i="5"/>
  <c r="B8" i="5"/>
  <c r="E11" i="7" l="1"/>
  <c r="C11" i="5" l="1"/>
  <c r="B11" i="5"/>
  <c r="AI15" i="3" l="1"/>
  <c r="AF15" i="3"/>
  <c r="E8" i="1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 l="1"/>
  <c r="AK15" i="3" s="1"/>
  <c r="E7" i="1" l="1"/>
  <c r="G15" i="3"/>
  <c r="C10" i="4" s="1"/>
  <c r="D15" i="3"/>
  <c r="B10" i="4" s="1"/>
  <c r="F13" i="4" l="1"/>
  <c r="E13" i="4"/>
  <c r="E6" i="1" s="1"/>
  <c r="AH15" i="3" l="1"/>
  <c r="AE15" i="3"/>
  <c r="AJ3" i="3"/>
  <c r="AG3" i="3"/>
  <c r="AG15" i="3" s="1"/>
  <c r="B15" i="3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3" i="3"/>
  <c r="M15" i="3" s="1"/>
  <c r="H3" i="3"/>
  <c r="H15" i="3" s="1"/>
  <c r="E3" i="3"/>
  <c r="E15" i="3" s="1"/>
  <c r="C7" i="4" l="1"/>
  <c r="C13" i="4" s="1"/>
  <c r="D6" i="1" s="1"/>
  <c r="B7" i="4"/>
  <c r="B13" i="4" s="1"/>
  <c r="C6" i="1" s="1"/>
  <c r="AJ15" i="3"/>
  <c r="AL3" i="3"/>
  <c r="AL15" i="3" s="1"/>
  <c r="F26" i="6" s="1"/>
  <c r="D8" i="5" s="1"/>
  <c r="D11" i="5" s="1"/>
  <c r="N3" i="3"/>
  <c r="N15" i="3" s="1"/>
  <c r="D7" i="1" l="1"/>
  <c r="D8" i="1"/>
  <c r="C8" i="1"/>
  <c r="C7" i="1"/>
  <c r="F8" i="1"/>
  <c r="D7" i="4"/>
  <c r="D13" i="4" s="1"/>
  <c r="G15" i="4" l="1"/>
  <c r="F6" i="1" s="1"/>
  <c r="G7" i="4"/>
  <c r="G13" i="4" s="1"/>
  <c r="F7" i="1" l="1"/>
</calcChain>
</file>

<file path=xl/sharedStrings.xml><?xml version="1.0" encoding="utf-8"?>
<sst xmlns="http://schemas.openxmlformats.org/spreadsheetml/2006/main" count="148" uniqueCount="109">
  <si>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</si>
  <si>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</si>
  <si>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</si>
  <si>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</si>
  <si>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</si>
  <si>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</si>
  <si>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</si>
  <si>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</si>
  <si>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</si>
  <si>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</si>
  <si>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</si>
  <si>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</si>
  <si>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</si>
  <si>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</si>
  <si>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</si>
  <si>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</si>
  <si>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</si>
  <si>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</si>
  <si>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</si>
  <si>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вид работ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</si>
  <si>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</si>
  <si>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</si>
  <si>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</si>
  <si>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</si>
  <si>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</si>
  <si>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</si>
  <si>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</si>
  <si>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</si>
  <si>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</si>
  <si>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</si>
  <si>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</si>
  <si>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</si>
  <si>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</si>
  <si>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</si>
  <si>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</si>
  <si>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</si>
  <si>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</si>
  <si>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</si>
  <si>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</si>
  <si>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</si>
  <si>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</si>
  <si>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</si>
  <si>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</si>
  <si>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</si>
  <si>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</si>
  <si>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</si>
  <si>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</si>
  <si>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</si>
  <si>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</si>
  <si>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</si>
  <si>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</si>
  <si>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</si>
  <si>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</si>
  <si>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</si>
  <si>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</si>
  <si>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</si>
  <si>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</si>
  <si>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</si>
  <si>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</si>
  <si>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</si>
  <si>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</si>
  <si>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</si>
  <si>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</si>
  <si>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</si>
  <si>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</si>
  <si>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</si>
  <si>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</si>
  <si>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</si>
  <si>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</si>
  <si>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</si>
  <si>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</si>
  <si>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</si>
  <si>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</si>
  <si>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Бабушкина, 56</t>
  </si>
  <si>
    <t>в доме по адресу ул.Бабушкина, 56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</si>
  <si>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</si>
  <si>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</si>
  <si>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Информация о собранных и израсходованных денежных средствах по статье "Ремонт Жилья" за период с 01.06.2015 г по 31.07.2015 г по адресу ул. Бабушкина, 56</t>
  </si>
  <si>
    <t>Остаток денежных средств дома на 31.07.2015 г</t>
  </si>
  <si>
    <t>в доме по  адресу ул. Бабушкина, 56 за период с 01.06.2015 по 31.07.2015гг.</t>
  </si>
  <si>
    <t>Содержание и Ремонт жилья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</si>
  <si>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</si>
  <si>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</si>
  <si>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на 01.08.2016 г составляет</t>
  </si>
  <si>
    <t>Генеральный директор ООО У0 "ТаганСервис"____________________________________________</t>
  </si>
  <si>
    <t>переходящее сальдо на 01.01.16 г</t>
  </si>
  <si>
    <t>Информация о собранных и израсходованных денежных средствах по статье "Ремонт и Содержание Жилья" за период с 01.01.2016 г по 31.07.2016 г по адресу Бабушкина, 56</t>
  </si>
  <si>
    <t>за период с 01.01.2016 по 31.07.2016 гг.</t>
  </si>
  <si>
    <t>корректировка сметы №15 от 31.08.2015 г</t>
  </si>
  <si>
    <t>корректировка сметы №16 от 31.08.2015 г</t>
  </si>
  <si>
    <t>корректировка сметы №12 от 30.10.2015 г</t>
  </si>
  <si>
    <t>корректировка весенне-осеннего осмотра</t>
  </si>
  <si>
    <t>январь</t>
  </si>
  <si>
    <t>кв.4,6</t>
  </si>
  <si>
    <t>ремонт в водно-распределительном устройстве(ВРУ)</t>
  </si>
  <si>
    <t>март</t>
  </si>
  <si>
    <t>ремонт трубопровода ХВС</t>
  </si>
  <si>
    <t>обрезка и валка деревьев</t>
  </si>
  <si>
    <t>апрель</t>
  </si>
  <si>
    <t>придомовая территория</t>
  </si>
  <si>
    <t>май</t>
  </si>
  <si>
    <t>гидравлические испытания системы ЦО</t>
  </si>
  <si>
    <t>Информация о собранных и израсходованных денежных средствах по статье "Ремонт Жилья" за период с 01.08.2016 г по 31.12.2016 г по адресу Бабушкина, 56</t>
  </si>
  <si>
    <t>переходящее сальдо на 01.08.16 г</t>
  </si>
  <si>
    <t>Информация о выполненных работах  по статье "Содержание и Ремонт жилья"</t>
  </si>
  <si>
    <t>Информация о выполненных работах  по статье "Ремонт жилья"</t>
  </si>
  <si>
    <t>за период с 01.08.2016 по 31.12.2016 гг.</t>
  </si>
  <si>
    <t>Остаток денежных средств дома по статье "Ремонт жилья" на 31.12.2016 г</t>
  </si>
  <si>
    <t>дебиторская задолженность жителей по состоянию на 01.01.2017 г составляет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</si>
</sst>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21" xfId="0" applyBorder="1"/>
    <xf numFmtId="0" fontId="0" fillId="0" borderId="22" xfId="0" applyBorder="1"/>
    <xf numFmtId="0" fontId="1" fillId="0" borderId="3" xfId="0" applyFont="1" applyBorder="1"/>
    <xf numFmtId="0" fontId="1" fillId="0" borderId="21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3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1" fillId="0" borderId="4" xfId="0" applyFont="1" applyBorder="1"/>
    <xf numFmtId="0" fontId="4" fillId="0" borderId="21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0" fontId="6" fillId="0" borderId="15" xfId="0" applyFont="1" applyBorder="1" applyAlignment="1">
      <alignment wrapText="1"/>
    </xf>
    <xf numFmtId="2" fontId="0" fillId="0" borderId="0" xfId="0" applyNumberFormat="1"/>
    <xf numFmtId="0" fontId="4" fillId="0" borderId="2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5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27" xfId="0" applyNumberFormat="1" applyBorder="1" applyAlignment="1">
      <alignment vertical="center"/>
    </xf>
    <xf numFmtId="0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vertical="center"/>
    </xf>
    <xf numFmtId="164" fontId="4" fillId="0" borderId="9" xfId="0" applyNumberFormat="1" applyFont="1" applyBorder="1" applyAlignment="1"/>
    <xf numFmtId="164" fontId="4" fillId="0" borderId="13" xfId="0" applyNumberFormat="1" applyFont="1" applyBorder="1" applyAlignment="1"/>
    <xf numFmtId="2" fontId="0" fillId="2" borderId="3" xfId="0" applyNumberFormat="1" applyFill="1" applyBorder="1"/>
    <xf numFmtId="2" fontId="4" fillId="0" borderId="22" xfId="0" applyNumberFormat="1" applyFont="1" applyBorder="1"/>
    <xf numFmtId="0" fontId="1" fillId="0" borderId="31" xfId="0" applyFont="1" applyBorder="1" applyAlignment="1">
      <alignment wrapText="1"/>
    </xf>
    <xf numFmtId="0" fontId="0" fillId="0" borderId="32" xfId="0" applyBorder="1"/>
    <xf numFmtId="0" fontId="1" fillId="0" borderId="34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0" fillId="0" borderId="27" xfId="0" applyBorder="1"/>
    <xf numFmtId="0" fontId="1" fillId="0" borderId="36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4" fillId="0" borderId="0" xfId="0" applyFont="1" applyBorder="1"/>
    <xf numFmtId="0" fontId="0" fillId="0" borderId="0" xfId="0" applyBorder="1"/>
    <xf numFmtId="2" fontId="0" fillId="0" borderId="33" xfId="0" applyNumberFormat="1" applyBorder="1"/>
    <xf numFmtId="2" fontId="0" fillId="0" borderId="35" xfId="0" applyNumberFormat="1" applyBorder="1"/>
    <xf numFmtId="2" fontId="0" fillId="0" borderId="27" xfId="0" applyNumberFormat="1" applyBorder="1"/>
    <xf numFmtId="0" fontId="0" fillId="0" borderId="14" xfId="0" applyBorder="1" applyAlignment="1">
      <alignment wrapText="1"/>
    </xf>
    <xf numFmtId="0" fontId="6" fillId="0" borderId="1" xfId="0" applyFont="1" applyBorder="1" applyAlignment="1">
      <alignment wrapText="1"/>
    </xf>
    <xf numFmtId="44" fontId="0" fillId="0" borderId="3" xfId="0" applyNumberFormat="1" applyBorder="1"/>
    <xf numFmtId="0" fontId="9" fillId="0" borderId="0" xfId="0" applyFont="1"/>
    <xf numFmtId="2" fontId="9" fillId="0" borderId="0" xfId="0" applyNumberFormat="1" applyFont="1"/>
    <xf numFmtId="0" fontId="1" fillId="0" borderId="0" xfId="0" applyFont="1" applyFill="1" applyBorder="1" applyAlignment="1"/>
    <xf numFmtId="0" fontId="4" fillId="0" borderId="0" xfId="0" applyFont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4" fillId="0" borderId="37" xfId="0" applyNumberFormat="1" applyFont="1" applyBorder="1" applyAlignment="1">
      <alignment horizontal="center"/>
    </xf>
    <xf numFmtId="2" fontId="4" fillId="0" borderId="38" xfId="0" applyNumberFormat="1" applyFont="1" applyBorder="1" applyAlignment="1">
      <alignment horizontal="center"/>
    </xf>
    <xf numFmtId="0" fontId="8" fillId="0" borderId="30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10" fillId="0" borderId="0" xfId="0" applyFont="1"/>
    <xf numFmtId="0" fontId="0" fillId="0" borderId="16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2" fontId="4" fillId="0" borderId="0" xfId="0" applyNumberFormat="1" applyFont="1" applyBorder="1" applyAlignment="1">
      <alignment horizontal="center"/>
    </xf>
    <xf numFmtId="2" fontId="10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AF11">
            <v>66202.19</v>
          </cell>
          <cell r="AH11">
            <v>63777.599999999999</v>
          </cell>
          <cell r="AJ11">
            <v>956.66399999999999</v>
          </cell>
          <cell r="AL11">
            <v>37.21725</v>
          </cell>
          <cell r="BB11">
            <v>12898.62</v>
          </cell>
          <cell r="BD11">
            <v>1111.95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">
          <cell r="AK11">
            <v>134168.93000000005</v>
          </cell>
          <cell r="AM11">
            <v>122691.69</v>
          </cell>
          <cell r="AO11">
            <v>1840.3753500000003</v>
          </cell>
          <cell r="AQ11">
            <v>73.359750000000005</v>
          </cell>
          <cell r="BG11">
            <v>25797.24</v>
          </cell>
          <cell r="BI11">
            <v>2223.8999999999996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">
          <cell r="Y10">
            <v>24674.55</v>
          </cell>
          <cell r="AA10">
            <v>21291.32</v>
          </cell>
          <cell r="AC10">
            <v>319.3698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S1" workbookViewId="0">
      <selection activeCell="AF12" sqref="AF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21</v>
      </c>
      <c r="B2" s="14" t="s">
        <v>22</v>
      </c>
      <c r="C2" s="14" t="s">
        <v>23</v>
      </c>
      <c r="D2" s="14" t="s">
        <v>25</v>
      </c>
      <c r="E2" s="17" t="s">
        <v>32</v>
      </c>
      <c r="F2" s="14" t="s">
        <v>24</v>
      </c>
      <c r="G2" s="14" t="s">
        <v>26</v>
      </c>
      <c r="H2" s="17" t="s">
        <v>33</v>
      </c>
      <c r="I2" s="14" t="s">
        <v>27</v>
      </c>
      <c r="J2" s="14" t="s">
        <v>28</v>
      </c>
      <c r="K2" s="14" t="s">
        <v>50</v>
      </c>
      <c r="L2" s="14" t="s">
        <v>29</v>
      </c>
      <c r="M2" s="17" t="s">
        <v>30</v>
      </c>
      <c r="N2" s="17" t="s">
        <v>31</v>
      </c>
      <c r="O2" s="15" t="s">
        <v>34</v>
      </c>
      <c r="P2" s="15" t="s">
        <v>35</v>
      </c>
      <c r="Q2" s="15" t="s">
        <v>36</v>
      </c>
      <c r="R2" s="15" t="s">
        <v>37</v>
      </c>
      <c r="S2" s="15" t="s">
        <v>38</v>
      </c>
      <c r="T2" s="15" t="s">
        <v>39</v>
      </c>
      <c r="U2" s="15" t="s">
        <v>40</v>
      </c>
      <c r="V2" s="15" t="s">
        <v>41</v>
      </c>
      <c r="W2" s="15" t="s">
        <v>42</v>
      </c>
      <c r="X2" s="15" t="s">
        <v>43</v>
      </c>
      <c r="Y2" s="15" t="s">
        <v>44</v>
      </c>
      <c r="Z2" s="15" t="s">
        <v>45</v>
      </c>
      <c r="AA2" s="15" t="s">
        <v>46</v>
      </c>
      <c r="AB2" s="15" t="s">
        <v>47</v>
      </c>
      <c r="AC2" s="15" t="s">
        <v>48</v>
      </c>
      <c r="AD2" s="16" t="s">
        <v>49</v>
      </c>
      <c r="AE2" s="14" t="s">
        <v>52</v>
      </c>
      <c r="AF2" s="14" t="s">
        <v>25</v>
      </c>
      <c r="AG2" s="17" t="s">
        <v>32</v>
      </c>
      <c r="AH2" s="14" t="s">
        <v>53</v>
      </c>
      <c r="AI2" s="14" t="s">
        <v>26</v>
      </c>
      <c r="AJ2" s="17" t="s">
        <v>33</v>
      </c>
      <c r="AK2" s="17" t="s">
        <v>72</v>
      </c>
      <c r="AL2" s="17" t="s">
        <v>31</v>
      </c>
    </row>
    <row r="3" spans="1:38" x14ac:dyDescent="0.2">
      <c r="A3" s="12" t="s">
        <v>73</v>
      </c>
      <c r="B3" s="4">
        <v>1046</v>
      </c>
      <c r="C3" s="4">
        <v>0</v>
      </c>
      <c r="D3" s="4">
        <v>0</v>
      </c>
      <c r="E3" s="18">
        <f>C3+D3</f>
        <v>0</v>
      </c>
      <c r="F3" s="4">
        <v>0</v>
      </c>
      <c r="G3" s="4">
        <v>0</v>
      </c>
      <c r="H3" s="18">
        <f>F3+G3</f>
        <v>0</v>
      </c>
      <c r="I3" s="4">
        <v>0</v>
      </c>
      <c r="J3" s="4">
        <v>0</v>
      </c>
      <c r="K3" s="4">
        <v>0</v>
      </c>
      <c r="L3" s="4">
        <v>0</v>
      </c>
      <c r="M3" s="18">
        <f>(I3+J3+L3)*1.5%</f>
        <v>0</v>
      </c>
      <c r="N3" s="20">
        <f>H3*1.5%</f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18">
        <f>AE3+AF3</f>
        <v>0</v>
      </c>
      <c r="AH3" s="4">
        <v>0</v>
      </c>
      <c r="AI3" s="4">
        <v>0</v>
      </c>
      <c r="AJ3" s="18">
        <f>AH3+AI3</f>
        <v>0</v>
      </c>
      <c r="AK3" s="48">
        <f>AB3*1.5%</f>
        <v>0</v>
      </c>
      <c r="AL3" s="20">
        <f>AJ3*1.5%</f>
        <v>0</v>
      </c>
    </row>
    <row r="4" spans="1:38" x14ac:dyDescent="0.2">
      <c r="A4" s="12" t="s">
        <v>73</v>
      </c>
      <c r="B4" s="4">
        <v>1046</v>
      </c>
      <c r="C4" s="4">
        <v>0</v>
      </c>
      <c r="D4" s="4">
        <v>0</v>
      </c>
      <c r="E4" s="18">
        <f t="shared" ref="E4:E14" si="0">C4+D4</f>
        <v>0</v>
      </c>
      <c r="F4" s="4">
        <v>0</v>
      </c>
      <c r="G4" s="4">
        <v>0</v>
      </c>
      <c r="H4" s="18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8">
        <f t="shared" ref="M4:M14" si="2">(I4+J4+L4)*1.5%</f>
        <v>0</v>
      </c>
      <c r="N4" s="20">
        <f t="shared" ref="N4:N14" si="3">H4*1.5%</f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18">
        <f t="shared" ref="AG4:AG14" si="4">AE4+AF4</f>
        <v>0</v>
      </c>
      <c r="AH4" s="4">
        <v>0</v>
      </c>
      <c r="AI4" s="4">
        <v>0</v>
      </c>
      <c r="AJ4" s="18">
        <f t="shared" ref="AJ4:AJ14" si="5">AH4+AI4</f>
        <v>0</v>
      </c>
      <c r="AK4" s="48">
        <f t="shared" ref="AK4:AK14" si="6">AB4*1.5%</f>
        <v>0</v>
      </c>
      <c r="AL4" s="20">
        <f t="shared" ref="AL4:AL14" si="7">AJ4*1.5%</f>
        <v>0</v>
      </c>
    </row>
    <row r="5" spans="1:38" x14ac:dyDescent="0.2">
      <c r="A5" s="12" t="s">
        <v>73</v>
      </c>
      <c r="B5" s="4">
        <v>1046</v>
      </c>
      <c r="C5" s="4">
        <v>0</v>
      </c>
      <c r="D5" s="4">
        <v>0</v>
      </c>
      <c r="E5" s="18">
        <f t="shared" si="0"/>
        <v>0</v>
      </c>
      <c r="F5" s="4">
        <v>0</v>
      </c>
      <c r="G5" s="4">
        <v>0</v>
      </c>
      <c r="H5" s="18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8">
        <f t="shared" si="2"/>
        <v>0</v>
      </c>
      <c r="N5" s="20">
        <f t="shared" si="3"/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18">
        <f t="shared" si="4"/>
        <v>0</v>
      </c>
      <c r="AH5" s="4">
        <v>0</v>
      </c>
      <c r="AI5" s="4">
        <v>0</v>
      </c>
      <c r="AJ5" s="18">
        <f t="shared" si="5"/>
        <v>0</v>
      </c>
      <c r="AK5" s="48">
        <f t="shared" si="6"/>
        <v>0</v>
      </c>
      <c r="AL5" s="20">
        <f t="shared" si="7"/>
        <v>0</v>
      </c>
    </row>
    <row r="6" spans="1:38" x14ac:dyDescent="0.2">
      <c r="A6" s="12" t="s">
        <v>73</v>
      </c>
      <c r="B6" s="4">
        <v>1046</v>
      </c>
      <c r="C6" s="4">
        <v>0</v>
      </c>
      <c r="D6" s="4">
        <v>0</v>
      </c>
      <c r="E6" s="18">
        <f t="shared" si="0"/>
        <v>0</v>
      </c>
      <c r="F6" s="4">
        <v>0</v>
      </c>
      <c r="G6" s="4">
        <v>0</v>
      </c>
      <c r="H6" s="18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8">
        <f t="shared" si="2"/>
        <v>0</v>
      </c>
      <c r="N6" s="20">
        <f t="shared" si="3"/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18">
        <f t="shared" si="4"/>
        <v>0</v>
      </c>
      <c r="AH6" s="4">
        <v>0</v>
      </c>
      <c r="AI6" s="4">
        <v>0</v>
      </c>
      <c r="AJ6" s="18">
        <f t="shared" si="5"/>
        <v>0</v>
      </c>
      <c r="AK6" s="48">
        <f t="shared" si="6"/>
        <v>0</v>
      </c>
      <c r="AL6" s="20">
        <f t="shared" si="7"/>
        <v>0</v>
      </c>
    </row>
    <row r="7" spans="1:38" x14ac:dyDescent="0.2">
      <c r="A7" s="12" t="s">
        <v>73</v>
      </c>
      <c r="B7" s="4">
        <v>1046</v>
      </c>
      <c r="C7" s="4">
        <v>0</v>
      </c>
      <c r="D7" s="4">
        <v>0</v>
      </c>
      <c r="E7" s="18">
        <f t="shared" si="0"/>
        <v>0</v>
      </c>
      <c r="F7" s="4">
        <v>0</v>
      </c>
      <c r="G7" s="4">
        <v>0</v>
      </c>
      <c r="H7" s="18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8">
        <f t="shared" si="2"/>
        <v>0</v>
      </c>
      <c r="N7" s="20">
        <f t="shared" si="3"/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18">
        <f t="shared" si="4"/>
        <v>0</v>
      </c>
      <c r="AH7" s="4">
        <v>0</v>
      </c>
      <c r="AI7" s="4">
        <v>0</v>
      </c>
      <c r="AJ7" s="18">
        <f t="shared" si="5"/>
        <v>0</v>
      </c>
      <c r="AK7" s="48">
        <f t="shared" si="6"/>
        <v>0</v>
      </c>
      <c r="AL7" s="20">
        <f t="shared" si="7"/>
        <v>0</v>
      </c>
    </row>
    <row r="8" spans="1:38" x14ac:dyDescent="0.2">
      <c r="A8" s="12" t="s">
        <v>73</v>
      </c>
      <c r="B8" s="4">
        <v>1046</v>
      </c>
      <c r="C8" s="2">
        <v>4288.99</v>
      </c>
      <c r="D8" s="2">
        <v>0</v>
      </c>
      <c r="E8" s="18">
        <f t="shared" si="0"/>
        <v>4288.99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2">
        <v>593.01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1906.2</v>
      </c>
      <c r="Z8" s="2">
        <v>0</v>
      </c>
      <c r="AA8" s="2">
        <v>317.7</v>
      </c>
      <c r="AB8" s="2">
        <v>0</v>
      </c>
      <c r="AC8" s="2">
        <v>2181.5100000000002</v>
      </c>
      <c r="AD8" s="2">
        <v>0</v>
      </c>
      <c r="AE8" s="2">
        <v>4924.3900000000003</v>
      </c>
      <c r="AF8" s="2">
        <v>0</v>
      </c>
      <c r="AG8" s="18">
        <f t="shared" si="4"/>
        <v>4924.3900000000003</v>
      </c>
      <c r="AH8" s="2">
        <v>0</v>
      </c>
      <c r="AI8" s="2">
        <v>0</v>
      </c>
      <c r="AJ8" s="18">
        <f t="shared" si="5"/>
        <v>0</v>
      </c>
      <c r="AK8" s="48">
        <f t="shared" si="6"/>
        <v>0</v>
      </c>
      <c r="AL8" s="20">
        <f t="shared" si="7"/>
        <v>0</v>
      </c>
    </row>
    <row r="9" spans="1:38" x14ac:dyDescent="0.2">
      <c r="A9" s="12" t="s">
        <v>73</v>
      </c>
      <c r="B9" s="4">
        <v>1046</v>
      </c>
      <c r="C9" s="2">
        <v>0</v>
      </c>
      <c r="D9" s="2">
        <v>0</v>
      </c>
      <c r="E9" s="18">
        <f t="shared" si="0"/>
        <v>0</v>
      </c>
      <c r="F9" s="2">
        <v>3953.24</v>
      </c>
      <c r="G9" s="2">
        <v>0</v>
      </c>
      <c r="H9" s="18">
        <f t="shared" si="1"/>
        <v>3953.24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59.298599999999993</v>
      </c>
      <c r="O9" s="2">
        <v>635.4</v>
      </c>
      <c r="P9" s="2">
        <v>613.38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1990.91</v>
      </c>
      <c r="Z9" s="2">
        <v>1977.37</v>
      </c>
      <c r="AA9" s="2">
        <v>370.69</v>
      </c>
      <c r="AB9" s="2">
        <v>331.79</v>
      </c>
      <c r="AC9" s="2">
        <v>2308.62</v>
      </c>
      <c r="AD9" s="2">
        <v>2253.39</v>
      </c>
      <c r="AE9" s="2">
        <v>9562.7900000000009</v>
      </c>
      <c r="AF9" s="2">
        <v>0</v>
      </c>
      <c r="AG9" s="18">
        <f t="shared" si="4"/>
        <v>9562.7900000000009</v>
      </c>
      <c r="AH9" s="2">
        <v>5544.04</v>
      </c>
      <c r="AI9" s="2">
        <v>0</v>
      </c>
      <c r="AJ9" s="18">
        <f t="shared" si="5"/>
        <v>5544.04</v>
      </c>
      <c r="AK9" s="48">
        <f t="shared" si="6"/>
        <v>4.9768499999999998</v>
      </c>
      <c r="AL9" s="20">
        <f t="shared" si="7"/>
        <v>83.160600000000002</v>
      </c>
    </row>
    <row r="10" spans="1:38" x14ac:dyDescent="0.2">
      <c r="A10" s="12" t="s">
        <v>73</v>
      </c>
      <c r="B10" s="4">
        <v>1046</v>
      </c>
      <c r="C10" s="2">
        <v>0</v>
      </c>
      <c r="D10" s="2">
        <v>0</v>
      </c>
      <c r="E10" s="18">
        <f t="shared" si="0"/>
        <v>0</v>
      </c>
      <c r="F10" s="2">
        <v>699.9</v>
      </c>
      <c r="G10" s="2">
        <v>0</v>
      </c>
      <c r="H10" s="18">
        <f t="shared" si="1"/>
        <v>699.9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10.4985</v>
      </c>
      <c r="O10" s="2">
        <v>635.4</v>
      </c>
      <c r="P10" s="2">
        <v>833.53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1990.91</v>
      </c>
      <c r="Z10" s="2">
        <v>2716.71</v>
      </c>
      <c r="AA10" s="2">
        <v>370.69</v>
      </c>
      <c r="AB10" s="2">
        <v>481.68</v>
      </c>
      <c r="AC10" s="2">
        <v>2308.62</v>
      </c>
      <c r="AD10" s="2">
        <v>2921.9</v>
      </c>
      <c r="AE10" s="2">
        <v>9562.7900000000009</v>
      </c>
      <c r="AF10" s="2">
        <v>0</v>
      </c>
      <c r="AG10" s="18">
        <f t="shared" si="4"/>
        <v>9562.7900000000009</v>
      </c>
      <c r="AH10" s="2">
        <v>11892.2</v>
      </c>
      <c r="AI10" s="2">
        <v>0</v>
      </c>
      <c r="AJ10" s="18">
        <f t="shared" si="5"/>
        <v>11892.2</v>
      </c>
      <c r="AK10" s="48">
        <f t="shared" si="6"/>
        <v>7.2252000000000001</v>
      </c>
      <c r="AL10" s="20">
        <f t="shared" si="7"/>
        <v>178.38300000000001</v>
      </c>
    </row>
    <row r="11" spans="1:38" x14ac:dyDescent="0.2">
      <c r="A11" s="12" t="s">
        <v>73</v>
      </c>
      <c r="B11" s="4">
        <v>1046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48">
        <f t="shared" si="6"/>
        <v>0</v>
      </c>
      <c r="AL11" s="20">
        <f t="shared" si="7"/>
        <v>0</v>
      </c>
    </row>
    <row r="12" spans="1:38" x14ac:dyDescent="0.2">
      <c r="A12" s="12" t="s">
        <v>73</v>
      </c>
      <c r="B12" s="4">
        <v>1046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48">
        <f t="shared" si="6"/>
        <v>0</v>
      </c>
      <c r="AL12" s="20">
        <f t="shared" si="7"/>
        <v>0</v>
      </c>
    </row>
    <row r="13" spans="1:38" x14ac:dyDescent="0.2">
      <c r="A13" s="12" t="s">
        <v>73</v>
      </c>
      <c r="B13" s="4">
        <v>1046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48">
        <f t="shared" si="6"/>
        <v>0</v>
      </c>
      <c r="AL13" s="20">
        <f t="shared" si="7"/>
        <v>0</v>
      </c>
    </row>
    <row r="14" spans="1:38" ht="13.5" thickBot="1" x14ac:dyDescent="0.25">
      <c r="A14" s="12" t="s">
        <v>73</v>
      </c>
      <c r="B14" s="4">
        <v>1046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48">
        <f t="shared" si="6"/>
        <v>0</v>
      </c>
      <c r="AL14" s="20">
        <f t="shared" si="7"/>
        <v>0</v>
      </c>
    </row>
    <row r="15" spans="1:38" ht="13.5" thickBot="1" x14ac:dyDescent="0.25">
      <c r="A15" s="10" t="s">
        <v>20</v>
      </c>
      <c r="B15" s="9">
        <f t="shared" ref="B15:G15" si="8">SUM(B3:B14)</f>
        <v>12552</v>
      </c>
      <c r="C15" s="9">
        <f t="shared" si="8"/>
        <v>4288.99</v>
      </c>
      <c r="D15" s="9">
        <f t="shared" si="8"/>
        <v>0</v>
      </c>
      <c r="E15" s="19">
        <f t="shared" si="8"/>
        <v>4288.99</v>
      </c>
      <c r="F15" s="9">
        <f t="shared" si="8"/>
        <v>4653.1399999999994</v>
      </c>
      <c r="G15" s="9">
        <f t="shared" si="8"/>
        <v>0</v>
      </c>
      <c r="H15" s="19">
        <f t="shared" ref="H15:AE15" si="9">SUM(H3:H14)</f>
        <v>4653.1399999999994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69.7971</v>
      </c>
      <c r="O15" s="10">
        <f t="shared" si="9"/>
        <v>1863.81</v>
      </c>
      <c r="P15" s="9">
        <f t="shared" si="9"/>
        <v>1446.9099999999999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5888.02</v>
      </c>
      <c r="Z15" s="9">
        <f t="shared" si="9"/>
        <v>4694.08</v>
      </c>
      <c r="AA15" s="9">
        <f t="shared" si="9"/>
        <v>1059.08</v>
      </c>
      <c r="AB15" s="9">
        <f t="shared" si="9"/>
        <v>813.47</v>
      </c>
      <c r="AC15" s="9">
        <f t="shared" si="9"/>
        <v>6798.75</v>
      </c>
      <c r="AD15" s="11">
        <f t="shared" si="9"/>
        <v>5175.29</v>
      </c>
      <c r="AE15" s="9">
        <f t="shared" si="9"/>
        <v>24049.97</v>
      </c>
      <c r="AF15" s="9">
        <f>SUM(AF3:AF14)</f>
        <v>0</v>
      </c>
      <c r="AG15" s="19">
        <f>SUM(AG3:AG14)</f>
        <v>24049.97</v>
      </c>
      <c r="AH15" s="9">
        <f>SUM(AH3:AH14)</f>
        <v>17436.240000000002</v>
      </c>
      <c r="AI15" s="9">
        <f>SUM(AI3:AI14)</f>
        <v>0</v>
      </c>
      <c r="AJ15" s="19">
        <f>SUM(AJ3:AJ14)</f>
        <v>17436.240000000002</v>
      </c>
      <c r="AK15" s="19">
        <f t="shared" ref="AK15" si="10">SUM(AK3:AK14)</f>
        <v>12.20205</v>
      </c>
      <c r="AL15" s="21">
        <f t="shared" ref="AL15" si="11">SUM(AL3:AL14)</f>
        <v>261.54360000000003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B5" sqref="B5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1" t="s">
        <v>13</v>
      </c>
      <c r="C2" s="71"/>
      <c r="D2" s="71"/>
      <c r="E2" s="71"/>
      <c r="F2" s="71"/>
    </row>
    <row r="3" spans="2:9" ht="26.25" customHeight="1" x14ac:dyDescent="0.35">
      <c r="B3" s="70" t="s">
        <v>79</v>
      </c>
      <c r="C3" s="70"/>
      <c r="D3" s="70"/>
      <c r="E3" s="70"/>
      <c r="F3" s="70"/>
      <c r="G3" s="1"/>
      <c r="H3" s="1"/>
      <c r="I3" s="1"/>
    </row>
    <row r="4" spans="2:9" ht="30" customHeight="1" thickBot="1" x14ac:dyDescent="0.25">
      <c r="B4" s="70"/>
      <c r="C4" s="70"/>
      <c r="D4" s="70"/>
      <c r="E4" s="70"/>
      <c r="F4" s="70"/>
    </row>
    <row r="5" spans="2:9" ht="60.75" thickBot="1" x14ac:dyDescent="0.3">
      <c r="B5" s="5" t="s">
        <v>0</v>
      </c>
      <c r="C5" s="5" t="s">
        <v>11</v>
      </c>
      <c r="D5" s="5" t="s">
        <v>12</v>
      </c>
      <c r="E5" s="6" t="s">
        <v>14</v>
      </c>
      <c r="F5" s="6" t="s">
        <v>15</v>
      </c>
    </row>
    <row r="6" spans="2:9" x14ac:dyDescent="0.2">
      <c r="B6" s="50" t="s">
        <v>1</v>
      </c>
      <c r="C6" s="51">
        <f>'отчет тек. ремонт'!B13</f>
        <v>4288.99</v>
      </c>
      <c r="D6" s="51">
        <f>'отчет тек. ремонт'!C13</f>
        <v>4653.1399999999994</v>
      </c>
      <c r="E6" s="51">
        <f>'отчет тек. ремонт'!E13</f>
        <v>335.8</v>
      </c>
      <c r="F6" s="60" t="e">
        <f>'отчет тек. ремонт'!G15</f>
        <v>#REF!</v>
      </c>
    </row>
    <row r="7" spans="2:9" x14ac:dyDescent="0.2">
      <c r="B7" s="52" t="s">
        <v>51</v>
      </c>
      <c r="C7" s="4">
        <f>'отчет сод. жилья'!B15</f>
        <v>0</v>
      </c>
      <c r="D7" s="4">
        <f>'отчет сод. жилья'!C15</f>
        <v>0</v>
      </c>
      <c r="E7" s="4" t="e">
        <f>'отчет сод. жилья'!#REF!</f>
        <v>#REF!</v>
      </c>
      <c r="F7" s="61" t="e">
        <f>'отчет сод. жилья'!#REF!</f>
        <v>#REF!</v>
      </c>
    </row>
    <row r="8" spans="2:9" ht="25.5" x14ac:dyDescent="0.2">
      <c r="B8" s="53" t="s">
        <v>2</v>
      </c>
      <c r="C8" s="2">
        <f>'отчет сод. жилья'!B15</f>
        <v>0</v>
      </c>
      <c r="D8" s="22">
        <f>'отчет сод. жилья'!C15</f>
        <v>0</v>
      </c>
      <c r="E8" s="2" t="e">
        <f>'отчет сод. жилья'!#REF!</f>
        <v>#REF!</v>
      </c>
      <c r="F8" s="62" t="e">
        <f>'отчет сод. жилья'!#REF!</f>
        <v>#REF!</v>
      </c>
    </row>
    <row r="9" spans="2:9" ht="51" x14ac:dyDescent="0.2">
      <c r="B9" s="53" t="s">
        <v>3</v>
      </c>
      <c r="C9" s="2">
        <v>0</v>
      </c>
      <c r="D9" s="2">
        <v>0</v>
      </c>
      <c r="E9" s="2">
        <v>0</v>
      </c>
      <c r="F9" s="54">
        <v>0</v>
      </c>
    </row>
    <row r="10" spans="2:9" x14ac:dyDescent="0.2">
      <c r="B10" s="53" t="s">
        <v>4</v>
      </c>
      <c r="C10" s="2">
        <v>0</v>
      </c>
      <c r="D10" s="2">
        <v>0</v>
      </c>
      <c r="E10" s="2">
        <v>0</v>
      </c>
      <c r="F10" s="54">
        <v>0</v>
      </c>
    </row>
    <row r="11" spans="2:9" ht="25.5" x14ac:dyDescent="0.2">
      <c r="B11" s="53" t="s">
        <v>5</v>
      </c>
      <c r="C11" s="2">
        <f>'выборка 15'!U15</f>
        <v>0</v>
      </c>
      <c r="D11" s="2">
        <v>0</v>
      </c>
      <c r="E11" s="2">
        <v>0</v>
      </c>
      <c r="F11" s="54">
        <v>0</v>
      </c>
    </row>
    <row r="12" spans="2:9" x14ac:dyDescent="0.2">
      <c r="B12" s="53" t="s">
        <v>6</v>
      </c>
      <c r="C12" s="2">
        <v>0</v>
      </c>
      <c r="D12" s="2"/>
      <c r="E12" s="2"/>
      <c r="F12" s="54"/>
    </row>
    <row r="13" spans="2:9" x14ac:dyDescent="0.2">
      <c r="B13" s="53" t="s">
        <v>7</v>
      </c>
      <c r="C13" s="2">
        <f>'выборка 15'!Y15</f>
        <v>5888.02</v>
      </c>
      <c r="D13" s="2">
        <f>'выборка 15'!Z15</f>
        <v>4694.08</v>
      </c>
      <c r="E13" s="2">
        <v>1025.46</v>
      </c>
      <c r="F13" s="54">
        <v>0</v>
      </c>
    </row>
    <row r="14" spans="2:9" ht="25.5" x14ac:dyDescent="0.2">
      <c r="B14" s="53" t="s">
        <v>8</v>
      </c>
      <c r="C14" s="2">
        <v>0</v>
      </c>
      <c r="D14" s="2">
        <v>0</v>
      </c>
      <c r="E14" s="2">
        <v>0</v>
      </c>
      <c r="F14" s="54">
        <v>0</v>
      </c>
    </row>
    <row r="15" spans="2:9" ht="25.5" x14ac:dyDescent="0.2">
      <c r="B15" s="53" t="s">
        <v>9</v>
      </c>
      <c r="C15" s="2">
        <f>'выборка 15'!AA15</f>
        <v>1059.08</v>
      </c>
      <c r="D15" s="2">
        <f>'выборка 15'!AB15</f>
        <v>813.47</v>
      </c>
      <c r="E15" s="2">
        <v>142.35</v>
      </c>
      <c r="F15" s="54">
        <f>D15</f>
        <v>813.47</v>
      </c>
    </row>
    <row r="16" spans="2:9" ht="26.25" thickBot="1" x14ac:dyDescent="0.25">
      <c r="B16" s="55" t="s">
        <v>10</v>
      </c>
      <c r="C16" s="56">
        <f>'выборка 15'!AC15</f>
        <v>6798.75</v>
      </c>
      <c r="D16" s="56">
        <f>'выборка 15'!AD15</f>
        <v>5175.29</v>
      </c>
      <c r="E16" s="56">
        <v>733.22</v>
      </c>
      <c r="F16" s="57">
        <v>0</v>
      </c>
    </row>
    <row r="18" spans="2:6" ht="19.5" customHeight="1" x14ac:dyDescent="0.2">
      <c r="B18" s="72" t="s">
        <v>76</v>
      </c>
      <c r="C18" s="72"/>
      <c r="D18" s="72"/>
      <c r="E18" s="72"/>
      <c r="F18" s="72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73" t="s">
        <v>77</v>
      </c>
      <c r="B2" s="73"/>
      <c r="C2" s="73"/>
      <c r="D2" s="73"/>
      <c r="E2" s="73"/>
      <c r="F2" s="73"/>
      <c r="G2" s="73"/>
    </row>
    <row r="3" spans="1:7" ht="23.25" x14ac:dyDescent="0.35">
      <c r="A3" s="23"/>
      <c r="B3" s="23"/>
      <c r="C3" s="23"/>
      <c r="D3" s="23"/>
      <c r="E3" s="23"/>
      <c r="F3" s="23"/>
      <c r="G3" s="23"/>
    </row>
    <row r="4" spans="1:7" ht="15.75" x14ac:dyDescent="0.25">
      <c r="A4" s="74" t="s">
        <v>75</v>
      </c>
      <c r="B4" s="74"/>
      <c r="C4" s="74"/>
      <c r="D4" s="74"/>
      <c r="E4" s="74"/>
      <c r="F4" s="74"/>
      <c r="G4" s="24">
        <v>27812.95</v>
      </c>
    </row>
    <row r="5" spans="1:7" ht="13.5" thickBot="1" x14ac:dyDescent="0.25"/>
    <row r="6" spans="1:7" ht="60" customHeight="1" thickBot="1" x14ac:dyDescent="0.3">
      <c r="A6" s="25"/>
      <c r="B6" s="26" t="s">
        <v>54</v>
      </c>
      <c r="C6" s="26" t="s">
        <v>55</v>
      </c>
      <c r="D6" s="26" t="s">
        <v>56</v>
      </c>
      <c r="E6" s="26" t="s">
        <v>57</v>
      </c>
      <c r="F6" s="26" t="s">
        <v>58</v>
      </c>
      <c r="G6" s="27" t="s">
        <v>59</v>
      </c>
    </row>
    <row r="7" spans="1:7" x14ac:dyDescent="0.2">
      <c r="A7" s="12" t="s">
        <v>1</v>
      </c>
      <c r="B7" s="4">
        <f>'выборка 15'!E15</f>
        <v>4288.99</v>
      </c>
      <c r="C7" s="4">
        <f>'выборка 15'!H15</f>
        <v>4653.1399999999994</v>
      </c>
      <c r="D7" s="75" t="e">
        <f>#REF!</f>
        <v>#REF!</v>
      </c>
      <c r="E7" s="4">
        <v>335.8</v>
      </c>
      <c r="F7" s="4">
        <v>0</v>
      </c>
      <c r="G7" s="75" t="e">
        <f>C13-D13</f>
        <v>#REF!</v>
      </c>
    </row>
    <row r="8" spans="1:7" x14ac:dyDescent="0.2">
      <c r="A8" s="7" t="s">
        <v>60</v>
      </c>
      <c r="B8" s="2">
        <v>0</v>
      </c>
      <c r="C8" s="2">
        <v>0</v>
      </c>
      <c r="D8" s="76"/>
      <c r="E8" s="2">
        <v>0</v>
      </c>
      <c r="F8" s="2">
        <v>0</v>
      </c>
      <c r="G8" s="76"/>
    </row>
    <row r="9" spans="1:7" x14ac:dyDescent="0.2">
      <c r="A9" s="7" t="s">
        <v>61</v>
      </c>
      <c r="B9" s="2">
        <v>0</v>
      </c>
      <c r="C9" s="2">
        <v>0</v>
      </c>
      <c r="D9" s="76"/>
      <c r="E9" s="2">
        <v>0</v>
      </c>
      <c r="F9" s="2">
        <v>0</v>
      </c>
      <c r="G9" s="76"/>
    </row>
    <row r="10" spans="1:7" x14ac:dyDescent="0.2">
      <c r="A10" s="12" t="s">
        <v>62</v>
      </c>
      <c r="B10" s="2">
        <f>'выборка 15'!D15</f>
        <v>0</v>
      </c>
      <c r="C10" s="2">
        <f>'выборка 15'!G15</f>
        <v>0</v>
      </c>
      <c r="D10" s="76"/>
      <c r="E10" s="2">
        <v>0</v>
      </c>
      <c r="F10" s="2">
        <v>0</v>
      </c>
      <c r="G10" s="76"/>
    </row>
    <row r="11" spans="1:7" x14ac:dyDescent="0.2">
      <c r="A11" s="7" t="s">
        <v>63</v>
      </c>
      <c r="B11" s="2">
        <v>0</v>
      </c>
      <c r="C11" s="2">
        <v>0</v>
      </c>
      <c r="D11" s="76"/>
      <c r="E11" s="2">
        <v>0</v>
      </c>
      <c r="F11" s="2">
        <v>0</v>
      </c>
      <c r="G11" s="76"/>
    </row>
    <row r="12" spans="1:7" ht="13.5" thickBot="1" x14ac:dyDescent="0.25">
      <c r="A12" s="28" t="s">
        <v>64</v>
      </c>
      <c r="B12" s="2">
        <v>0</v>
      </c>
      <c r="C12" s="2">
        <v>0</v>
      </c>
      <c r="D12" s="77"/>
      <c r="E12" s="2">
        <v>0</v>
      </c>
      <c r="F12" s="2">
        <v>0</v>
      </c>
      <c r="G12" s="77"/>
    </row>
    <row r="13" spans="1:7" ht="15.75" thickBot="1" x14ac:dyDescent="0.3">
      <c r="A13" s="29" t="s">
        <v>65</v>
      </c>
      <c r="B13" s="30">
        <f>SUM(B7:B12)</f>
        <v>4288.99</v>
      </c>
      <c r="C13" s="30">
        <f>SUM(C7:C12)</f>
        <v>4653.1399999999994</v>
      </c>
      <c r="D13" s="31" t="e">
        <f>SUM(D7)</f>
        <v>#REF!</v>
      </c>
      <c r="E13" s="30">
        <f>SUM(E7:E12)</f>
        <v>335.8</v>
      </c>
      <c r="F13" s="30">
        <f>SUM(F7:F12)</f>
        <v>0</v>
      </c>
      <c r="G13" s="49" t="e">
        <f>G7</f>
        <v>#REF!</v>
      </c>
    </row>
    <row r="15" spans="1:7" ht="15.75" x14ac:dyDescent="0.25">
      <c r="A15" s="74" t="s">
        <v>78</v>
      </c>
      <c r="B15" s="74"/>
      <c r="C15" s="74"/>
      <c r="D15" s="74"/>
      <c r="E15" s="74"/>
      <c r="F15" s="74"/>
      <c r="G15" s="32" t="e">
        <f>G4+C13-D13</f>
        <v>#REF!</v>
      </c>
    </row>
    <row r="17" spans="1:5" x14ac:dyDescent="0.2">
      <c r="A17" s="72" t="s">
        <v>76</v>
      </c>
      <c r="B17" s="72"/>
      <c r="C17" s="72"/>
      <c r="D17" s="72"/>
      <c r="E17" s="72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0"/>
  <sheetViews>
    <sheetView workbookViewId="0">
      <selection activeCell="E17" sqref="E17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</cols>
  <sheetData>
    <row r="3" spans="1:9" ht="93.75" customHeight="1" x14ac:dyDescent="0.2">
      <c r="A3" s="78" t="s">
        <v>86</v>
      </c>
      <c r="B3" s="78"/>
      <c r="C3" s="78"/>
      <c r="D3" s="78"/>
      <c r="E3" s="78"/>
    </row>
    <row r="5" spans="1:9" ht="13.5" thickBot="1" x14ac:dyDescent="0.25"/>
    <row r="6" spans="1:9" ht="31.5" x14ac:dyDescent="0.25">
      <c r="A6" s="63"/>
      <c r="B6" s="33" t="s">
        <v>54</v>
      </c>
      <c r="C6" s="33" t="s">
        <v>55</v>
      </c>
      <c r="D6" s="79" t="s">
        <v>56</v>
      </c>
      <c r="E6" s="80"/>
    </row>
    <row r="7" spans="1:9" ht="15" customHeight="1" x14ac:dyDescent="0.25">
      <c r="A7" s="81" t="s">
        <v>85</v>
      </c>
      <c r="B7" s="82"/>
      <c r="C7" s="64">
        <v>37397.33</v>
      </c>
      <c r="D7" s="83"/>
      <c r="E7" s="84"/>
    </row>
    <row r="8" spans="1:9" ht="33" customHeight="1" x14ac:dyDescent="0.2">
      <c r="A8" s="12" t="s">
        <v>80</v>
      </c>
      <c r="B8" s="65">
        <f>'[1]июль 16'!$AK$11-[1]декабрь!$AF$11</f>
        <v>67966.740000000049</v>
      </c>
      <c r="C8" s="4">
        <f>'[1]июль 16'!$AM$11-[1]декабрь!$AH$11-81.73</f>
        <v>58832.36</v>
      </c>
      <c r="D8" s="85">
        <f>'расход по дому ТО'!F26</f>
        <v>23919.138349999997</v>
      </c>
      <c r="E8" s="86"/>
    </row>
    <row r="9" spans="1:9" ht="31.5" customHeight="1" x14ac:dyDescent="0.2">
      <c r="A9" s="3" t="s">
        <v>66</v>
      </c>
      <c r="B9" s="2">
        <v>0</v>
      </c>
      <c r="C9" s="2">
        <v>0</v>
      </c>
      <c r="D9" s="85">
        <f>'[1]июль 16'!$BG$11-[1]декабрь!$BB$11</f>
        <v>12898.62</v>
      </c>
      <c r="E9" s="86"/>
    </row>
    <row r="10" spans="1:9" ht="15" customHeight="1" thickBot="1" x14ac:dyDescent="0.25">
      <c r="A10" s="3" t="s">
        <v>67</v>
      </c>
      <c r="B10" s="2">
        <v>0</v>
      </c>
      <c r="C10" s="2">
        <v>0</v>
      </c>
      <c r="D10" s="85">
        <f>'[1]июль 16'!$BI$11-[1]декабрь!$BD$11</f>
        <v>1111.9499999999996</v>
      </c>
      <c r="E10" s="86"/>
    </row>
    <row r="11" spans="1:9" ht="26.25" customHeight="1" thickBot="1" x14ac:dyDescent="0.3">
      <c r="A11" s="29" t="s">
        <v>65</v>
      </c>
      <c r="B11" s="30">
        <f>SUM(B8:B10)</f>
        <v>67966.740000000049</v>
      </c>
      <c r="C11" s="30">
        <f>SUM(C7:C10)</f>
        <v>96229.69</v>
      </c>
      <c r="D11" s="87">
        <f>SUM(D8:D10)</f>
        <v>37929.708349999994</v>
      </c>
      <c r="E11" s="88"/>
    </row>
    <row r="12" spans="1:9" ht="15" customHeight="1" x14ac:dyDescent="0.25">
      <c r="A12" s="96" t="s">
        <v>81</v>
      </c>
      <c r="B12" s="96"/>
      <c r="C12" s="96"/>
      <c r="D12" s="96"/>
      <c r="E12" s="96">
        <v>27138.639999999999</v>
      </c>
    </row>
    <row r="13" spans="1:9" ht="15.75" customHeight="1" x14ac:dyDescent="0.25">
      <c r="A13" s="96" t="s">
        <v>82</v>
      </c>
      <c r="B13" s="96"/>
      <c r="C13" s="96"/>
      <c r="D13" s="96"/>
      <c r="E13" s="96">
        <v>31161.34</v>
      </c>
      <c r="I13" s="34"/>
    </row>
    <row r="14" spans="1:9" s="59" customFormat="1" ht="15" customHeight="1" x14ac:dyDescent="0.2">
      <c r="A14"/>
      <c r="B14"/>
      <c r="C14"/>
      <c r="D14"/>
      <c r="E14"/>
    </row>
    <row r="15" spans="1:9" ht="15" customHeight="1" x14ac:dyDescent="0.2"/>
    <row r="16" spans="1:9" x14ac:dyDescent="0.2">
      <c r="A16" s="66" t="s">
        <v>83</v>
      </c>
      <c r="B16" s="66"/>
      <c r="C16" s="66"/>
      <c r="D16" s="67"/>
      <c r="E16" s="66">
        <v>1648.67</v>
      </c>
    </row>
    <row r="17" spans="1:4" ht="15.75" customHeight="1" x14ac:dyDescent="0.2"/>
    <row r="18" spans="1:4" x14ac:dyDescent="0.2">
      <c r="A18" s="68" t="s">
        <v>84</v>
      </c>
      <c r="B18" s="68"/>
      <c r="C18" s="68"/>
      <c r="D18" s="68"/>
    </row>
    <row r="20" spans="1:4" ht="12.75" customHeight="1" x14ac:dyDescent="0.2"/>
  </sheetData>
  <mergeCells count="8">
    <mergeCell ref="A3:E3"/>
    <mergeCell ref="D6:E6"/>
    <mergeCell ref="A7:B7"/>
    <mergeCell ref="D7:E7"/>
    <mergeCell ref="D8:E8"/>
    <mergeCell ref="D9:E9"/>
    <mergeCell ref="D10:E10"/>
    <mergeCell ref="D11:E11"/>
  </mergeCells>
  <pageMargins left="0.7" right="0.7" top="0.75" bottom="0.75" header="0.3" footer="0.3"/>
  <pageSetup paperSize="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workbookViewId="0">
      <selection activeCell="A2" sqref="A2:F2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15.140625" customWidth="1"/>
  </cols>
  <sheetData>
    <row r="2" spans="1:6" ht="17.25" x14ac:dyDescent="0.3">
      <c r="A2" s="91" t="s">
        <v>104</v>
      </c>
      <c r="B2" s="91"/>
      <c r="C2" s="91"/>
      <c r="D2" s="91"/>
      <c r="E2" s="91"/>
      <c r="F2" s="91"/>
    </row>
    <row r="3" spans="1:6" ht="17.25" x14ac:dyDescent="0.3">
      <c r="A3" s="91" t="s">
        <v>74</v>
      </c>
      <c r="B3" s="91"/>
      <c r="C3" s="91"/>
      <c r="D3" s="91"/>
      <c r="E3" s="91"/>
      <c r="F3" s="91"/>
    </row>
    <row r="4" spans="1:6" ht="17.25" x14ac:dyDescent="0.3">
      <c r="A4" s="91" t="s">
        <v>87</v>
      </c>
      <c r="B4" s="91"/>
      <c r="C4" s="91"/>
      <c r="D4" s="91"/>
      <c r="E4" s="91"/>
      <c r="F4" s="91"/>
    </row>
    <row r="5" spans="1:6" ht="13.5" thickBot="1" x14ac:dyDescent="0.25"/>
    <row r="6" spans="1:6" ht="45.75" thickBot="1" x14ac:dyDescent="0.25">
      <c r="A6" s="35" t="s">
        <v>16</v>
      </c>
      <c r="B6" s="36" t="s">
        <v>17</v>
      </c>
      <c r="C6" s="37" t="s">
        <v>18</v>
      </c>
      <c r="D6" s="37" t="s">
        <v>68</v>
      </c>
      <c r="E6" s="37" t="s">
        <v>19</v>
      </c>
      <c r="F6" s="6" t="s">
        <v>69</v>
      </c>
    </row>
    <row r="7" spans="1:6" ht="13.5" thickBot="1" x14ac:dyDescent="0.25">
      <c r="A7" s="38">
        <v>1</v>
      </c>
      <c r="B7" s="39">
        <v>2016</v>
      </c>
      <c r="C7" s="97" t="s">
        <v>88</v>
      </c>
      <c r="D7" s="98"/>
      <c r="E7" s="99"/>
      <c r="F7" s="43">
        <v>-2071.1999999999998</v>
      </c>
    </row>
    <row r="8" spans="1:6" ht="13.5" thickBot="1" x14ac:dyDescent="0.25">
      <c r="A8" s="38">
        <v>2</v>
      </c>
      <c r="B8" s="39">
        <v>2016</v>
      </c>
      <c r="C8" s="97" t="s">
        <v>89</v>
      </c>
      <c r="D8" s="98"/>
      <c r="E8" s="99"/>
      <c r="F8" s="43">
        <v>-83.49</v>
      </c>
    </row>
    <row r="9" spans="1:6" ht="13.5" thickBot="1" x14ac:dyDescent="0.25">
      <c r="A9" s="38">
        <v>3</v>
      </c>
      <c r="B9" s="39">
        <v>2016</v>
      </c>
      <c r="C9" s="97" t="s">
        <v>90</v>
      </c>
      <c r="D9" s="98"/>
      <c r="E9" s="99"/>
      <c r="F9" s="43">
        <v>-239.15</v>
      </c>
    </row>
    <row r="10" spans="1:6" x14ac:dyDescent="0.2">
      <c r="A10" s="38">
        <v>4</v>
      </c>
      <c r="B10" s="39">
        <v>2016</v>
      </c>
      <c r="C10" s="97" t="s">
        <v>91</v>
      </c>
      <c r="D10" s="98"/>
      <c r="E10" s="99"/>
      <c r="F10" s="43">
        <v>-3000</v>
      </c>
    </row>
    <row r="11" spans="1:6" ht="25.5" x14ac:dyDescent="0.2">
      <c r="A11" s="38">
        <v>5</v>
      </c>
      <c r="B11" s="39">
        <v>2016</v>
      </c>
      <c r="C11" s="40" t="s">
        <v>92</v>
      </c>
      <c r="D11" s="41" t="s">
        <v>93</v>
      </c>
      <c r="E11" s="42" t="s">
        <v>94</v>
      </c>
      <c r="F11" s="43">
        <v>327.29000000000002</v>
      </c>
    </row>
    <row r="12" spans="1:6" x14ac:dyDescent="0.2">
      <c r="A12" s="38">
        <v>6</v>
      </c>
      <c r="B12" s="39">
        <v>2016</v>
      </c>
      <c r="C12" s="40" t="s">
        <v>95</v>
      </c>
      <c r="D12" s="41"/>
      <c r="E12" s="42" t="s">
        <v>96</v>
      </c>
      <c r="F12" s="43">
        <v>1164.4000000000001</v>
      </c>
    </row>
    <row r="13" spans="1:6" x14ac:dyDescent="0.2">
      <c r="A13" s="38">
        <v>7</v>
      </c>
      <c r="B13" s="39">
        <v>2016</v>
      </c>
      <c r="C13" s="40" t="s">
        <v>98</v>
      </c>
      <c r="D13" s="41" t="s">
        <v>99</v>
      </c>
      <c r="E13" s="42" t="s">
        <v>97</v>
      </c>
      <c r="F13" s="43">
        <v>17981</v>
      </c>
    </row>
    <row r="14" spans="1:6" x14ac:dyDescent="0.2">
      <c r="A14" s="38">
        <v>8</v>
      </c>
      <c r="B14" s="39">
        <v>2016</v>
      </c>
      <c r="C14" s="40" t="s">
        <v>100</v>
      </c>
      <c r="D14" s="41"/>
      <c r="E14" s="42" t="s">
        <v>101</v>
      </c>
      <c r="F14" s="43">
        <v>8846</v>
      </c>
    </row>
    <row r="15" spans="1:6" hidden="1" x14ac:dyDescent="0.2">
      <c r="A15" s="38"/>
      <c r="B15" s="39"/>
      <c r="C15" s="40"/>
      <c r="D15" s="41"/>
      <c r="E15" s="42"/>
      <c r="F15" s="43"/>
    </row>
    <row r="16" spans="1:6" hidden="1" x14ac:dyDescent="0.2">
      <c r="A16" s="38"/>
      <c r="B16" s="39"/>
      <c r="C16" s="40"/>
      <c r="D16" s="41"/>
      <c r="E16" s="42"/>
      <c r="F16" s="43"/>
    </row>
    <row r="17" spans="1:6" hidden="1" x14ac:dyDescent="0.2">
      <c r="A17" s="38"/>
      <c r="B17" s="39"/>
      <c r="C17" s="40"/>
      <c r="D17" s="41"/>
      <c r="E17" s="42"/>
      <c r="F17" s="43"/>
    </row>
    <row r="18" spans="1:6" hidden="1" x14ac:dyDescent="0.2">
      <c r="A18" s="38"/>
      <c r="B18" s="39"/>
      <c r="C18" s="40"/>
      <c r="D18" s="41"/>
      <c r="E18" s="42"/>
      <c r="F18" s="43"/>
    </row>
    <row r="19" spans="1:6" hidden="1" x14ac:dyDescent="0.2">
      <c r="A19" s="38">
        <v>9</v>
      </c>
      <c r="B19" s="39"/>
      <c r="C19" s="40"/>
      <c r="D19" s="41"/>
      <c r="E19" s="42"/>
      <c r="F19" s="43"/>
    </row>
    <row r="20" spans="1:6" hidden="1" x14ac:dyDescent="0.2">
      <c r="A20" s="38"/>
      <c r="B20" s="39"/>
      <c r="C20" s="40"/>
      <c r="D20" s="41"/>
      <c r="E20" s="42"/>
      <c r="F20" s="43"/>
    </row>
    <row r="21" spans="1:6" hidden="1" x14ac:dyDescent="0.2">
      <c r="A21" s="38"/>
      <c r="B21" s="39"/>
      <c r="C21" s="40"/>
      <c r="D21" s="41"/>
      <c r="E21" s="42"/>
      <c r="F21" s="43"/>
    </row>
    <row r="22" spans="1:6" hidden="1" x14ac:dyDescent="0.2">
      <c r="A22" s="38"/>
      <c r="B22" s="39"/>
      <c r="C22" s="40"/>
      <c r="D22" s="41"/>
      <c r="E22" s="42"/>
      <c r="F22" s="43"/>
    </row>
    <row r="23" spans="1:6" hidden="1" x14ac:dyDescent="0.2">
      <c r="A23" s="38"/>
      <c r="B23" s="39"/>
      <c r="C23" s="40"/>
      <c r="D23" s="41"/>
      <c r="E23" s="42"/>
      <c r="F23" s="43"/>
    </row>
    <row r="24" spans="1:6" hidden="1" x14ac:dyDescent="0.2">
      <c r="A24" s="38"/>
      <c r="B24" s="39"/>
      <c r="C24" s="40"/>
      <c r="D24" s="41"/>
      <c r="E24" s="42"/>
      <c r="F24" s="43"/>
    </row>
    <row r="25" spans="1:6" ht="15.75" thickBot="1" x14ac:dyDescent="0.25">
      <c r="A25" s="44"/>
      <c r="B25" s="92" t="s">
        <v>70</v>
      </c>
      <c r="C25" s="93"/>
      <c r="D25" s="93"/>
      <c r="E25" s="93"/>
      <c r="F25" s="45">
        <f>'[1]июль 16'!$AO$11+'[1]июль 16'!$AQ$11-[1]декабрь!$AJ$11+[1]декабрь!$AL$11</f>
        <v>994.28835000000038</v>
      </c>
    </row>
    <row r="26" spans="1:6" ht="15.75" thickBot="1" x14ac:dyDescent="0.3">
      <c r="A26" s="94" t="s">
        <v>71</v>
      </c>
      <c r="B26" s="95"/>
      <c r="C26" s="95"/>
      <c r="D26" s="46"/>
      <c r="E26" s="46"/>
      <c r="F26" s="47">
        <f>SUM(F7:F25)</f>
        <v>23919.138349999997</v>
      </c>
    </row>
    <row r="27" spans="1:6" x14ac:dyDescent="0.2">
      <c r="A27" s="89"/>
      <c r="B27" s="89"/>
      <c r="C27" s="90"/>
      <c r="D27" s="90"/>
      <c r="E27" s="90"/>
      <c r="F27" s="90"/>
    </row>
    <row r="31" spans="1:6" ht="15" x14ac:dyDescent="0.25">
      <c r="A31" s="69" t="s">
        <v>84</v>
      </c>
      <c r="B31" s="69"/>
      <c r="C31" s="69"/>
      <c r="D31" s="69"/>
      <c r="E31" s="69"/>
      <c r="F31" s="69"/>
    </row>
  </sheetData>
  <mergeCells count="10">
    <mergeCell ref="A27:F27"/>
    <mergeCell ref="A2:F2"/>
    <mergeCell ref="A3:F3"/>
    <mergeCell ref="A4:F4"/>
    <mergeCell ref="B25:E25"/>
    <mergeCell ref="A26:C26"/>
    <mergeCell ref="C7:E7"/>
    <mergeCell ref="C8:E8"/>
    <mergeCell ref="C9:E9"/>
    <mergeCell ref="C10:E1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8"/>
  <sheetViews>
    <sheetView tabSelected="1" workbookViewId="0">
      <selection activeCell="E15" sqref="E15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3.85546875" customWidth="1"/>
  </cols>
  <sheetData>
    <row r="3" spans="1:5" ht="93.75" customHeight="1" x14ac:dyDescent="0.2">
      <c r="A3" s="78" t="s">
        <v>102</v>
      </c>
      <c r="B3" s="78"/>
      <c r="C3" s="78"/>
      <c r="D3" s="78"/>
      <c r="E3" s="78"/>
    </row>
    <row r="5" spans="1:5" ht="13.5" thickBot="1" x14ac:dyDescent="0.25"/>
    <row r="6" spans="1:5" ht="31.5" x14ac:dyDescent="0.25">
      <c r="A6" s="63"/>
      <c r="B6" s="33" t="s">
        <v>54</v>
      </c>
      <c r="C6" s="33" t="s">
        <v>55</v>
      </c>
      <c r="D6" s="79" t="s">
        <v>56</v>
      </c>
      <c r="E6" s="80"/>
    </row>
    <row r="7" spans="1:5" ht="15" customHeight="1" x14ac:dyDescent="0.25">
      <c r="A7" s="81" t="s">
        <v>103</v>
      </c>
      <c r="B7" s="82"/>
      <c r="C7" s="64">
        <v>27138.639999999999</v>
      </c>
      <c r="D7" s="83"/>
      <c r="E7" s="84"/>
    </row>
    <row r="8" spans="1:5" ht="33" customHeight="1" thickBot="1" x14ac:dyDescent="0.25">
      <c r="A8" s="12" t="s">
        <v>1</v>
      </c>
      <c r="B8" s="65">
        <f>'[1]декабрь ТР 16'!$Y$10</f>
        <v>24674.55</v>
      </c>
      <c r="C8" s="4">
        <f>'[1]декабрь ТР 16'!$AA$10</f>
        <v>21291.32</v>
      </c>
      <c r="D8" s="85">
        <f>'расход  ТР'!F22</f>
        <v>319.3698</v>
      </c>
      <c r="E8" s="86"/>
    </row>
    <row r="9" spans="1:5" ht="26.25" customHeight="1" thickBot="1" x14ac:dyDescent="0.3">
      <c r="A9" s="29" t="s">
        <v>65</v>
      </c>
      <c r="B9" s="30">
        <f>SUM(B8:B8)</f>
        <v>24674.55</v>
      </c>
      <c r="C9" s="30">
        <f>SUM(C7:C8)</f>
        <v>48429.96</v>
      </c>
      <c r="D9" s="87">
        <f>SUM(D8:D8)</f>
        <v>319.3698</v>
      </c>
      <c r="E9" s="88"/>
    </row>
    <row r="10" spans="1:5" ht="26.25" customHeight="1" x14ac:dyDescent="0.25">
      <c r="A10" s="58"/>
      <c r="B10" s="58"/>
      <c r="C10" s="58"/>
      <c r="D10" s="100"/>
      <c r="E10" s="100"/>
    </row>
    <row r="11" spans="1:5" ht="15" customHeight="1" x14ac:dyDescent="0.25">
      <c r="A11" s="96" t="s">
        <v>107</v>
      </c>
      <c r="B11" s="96"/>
      <c r="C11" s="96"/>
      <c r="D11" s="96"/>
      <c r="E11" s="101">
        <f>C9-D9</f>
        <v>48110.590199999999</v>
      </c>
    </row>
    <row r="12" spans="1:5" s="59" customFormat="1" ht="15" customHeight="1" x14ac:dyDescent="0.2">
      <c r="A12"/>
      <c r="B12"/>
      <c r="C12"/>
      <c r="D12"/>
      <c r="E12"/>
    </row>
    <row r="13" spans="1:5" ht="15" customHeight="1" x14ac:dyDescent="0.2"/>
    <row r="14" spans="1:5" x14ac:dyDescent="0.2">
      <c r="A14" s="66" t="s">
        <v>108</v>
      </c>
      <c r="B14" s="66"/>
      <c r="C14" s="66"/>
      <c r="D14" s="67"/>
      <c r="E14" s="66">
        <v>1558.82</v>
      </c>
    </row>
    <row r="15" spans="1:5" ht="15.75" customHeight="1" x14ac:dyDescent="0.2"/>
    <row r="16" spans="1:5" x14ac:dyDescent="0.2">
      <c r="A16" s="68" t="s">
        <v>84</v>
      </c>
      <c r="B16" s="68"/>
      <c r="C16" s="68"/>
      <c r="D16" s="68"/>
    </row>
    <row r="18" ht="12.75" customHeight="1" x14ac:dyDescent="0.2"/>
  </sheetData>
  <mergeCells count="6">
    <mergeCell ref="D9:E9"/>
    <mergeCell ref="A3:E3"/>
    <mergeCell ref="D6:E6"/>
    <mergeCell ref="A7:B7"/>
    <mergeCell ref="D7:E7"/>
    <mergeCell ref="D8:E8"/>
  </mergeCells>
  <pageMargins left="0.7" right="0.7" top="0.75" bottom="0.75" header="0.3" footer="0.3"/>
  <pageSetup paperSize="9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workbookViewId="0">
      <selection activeCell="A7" sqref="A7:XFD10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15.140625" customWidth="1"/>
  </cols>
  <sheetData>
    <row r="2" spans="1:6" ht="17.25" x14ac:dyDescent="0.3">
      <c r="A2" s="91" t="s">
        <v>105</v>
      </c>
      <c r="B2" s="91"/>
      <c r="C2" s="91"/>
      <c r="D2" s="91"/>
      <c r="E2" s="91"/>
      <c r="F2" s="91"/>
    </row>
    <row r="3" spans="1:6" ht="17.25" x14ac:dyDescent="0.3">
      <c r="A3" s="91" t="s">
        <v>74</v>
      </c>
      <c r="B3" s="91"/>
      <c r="C3" s="91"/>
      <c r="D3" s="91"/>
      <c r="E3" s="91"/>
      <c r="F3" s="91"/>
    </row>
    <row r="4" spans="1:6" ht="17.25" x14ac:dyDescent="0.3">
      <c r="A4" s="91" t="s">
        <v>106</v>
      </c>
      <c r="B4" s="91"/>
      <c r="C4" s="91"/>
      <c r="D4" s="91"/>
      <c r="E4" s="91"/>
      <c r="F4" s="91"/>
    </row>
    <row r="5" spans="1:6" ht="13.5" thickBot="1" x14ac:dyDescent="0.25"/>
    <row r="6" spans="1:6" ht="45.75" thickBot="1" x14ac:dyDescent="0.25">
      <c r="A6" s="35" t="s">
        <v>16</v>
      </c>
      <c r="B6" s="36" t="s">
        <v>17</v>
      </c>
      <c r="C6" s="37" t="s">
        <v>18</v>
      </c>
      <c r="D6" s="37" t="s">
        <v>68</v>
      </c>
      <c r="E6" s="37" t="s">
        <v>19</v>
      </c>
      <c r="F6" s="6" t="s">
        <v>69</v>
      </c>
    </row>
    <row r="7" spans="1:6" hidden="1" x14ac:dyDescent="0.2">
      <c r="A7" s="38"/>
      <c r="B7" s="39"/>
      <c r="C7" s="40"/>
      <c r="D7" s="41"/>
      <c r="E7" s="42"/>
      <c r="F7" s="43"/>
    </row>
    <row r="8" spans="1:6" hidden="1" x14ac:dyDescent="0.2">
      <c r="A8" s="38"/>
      <c r="B8" s="39"/>
      <c r="C8" s="40"/>
      <c r="D8" s="41"/>
      <c r="E8" s="42"/>
      <c r="F8" s="43"/>
    </row>
    <row r="9" spans="1:6" hidden="1" x14ac:dyDescent="0.2">
      <c r="A9" s="38"/>
      <c r="B9" s="39"/>
      <c r="C9" s="40"/>
      <c r="D9" s="41"/>
      <c r="E9" s="42"/>
      <c r="F9" s="43"/>
    </row>
    <row r="10" spans="1:6" hidden="1" x14ac:dyDescent="0.2">
      <c r="A10" s="38"/>
      <c r="B10" s="39"/>
      <c r="C10" s="40"/>
      <c r="D10" s="41"/>
      <c r="E10" s="42"/>
      <c r="F10" s="43"/>
    </row>
    <row r="11" spans="1:6" hidden="1" x14ac:dyDescent="0.2">
      <c r="A11" s="38"/>
      <c r="B11" s="39"/>
      <c r="C11" s="40"/>
      <c r="D11" s="41"/>
      <c r="E11" s="42"/>
      <c r="F11" s="43"/>
    </row>
    <row r="12" spans="1:6" hidden="1" x14ac:dyDescent="0.2">
      <c r="A12" s="38"/>
      <c r="B12" s="39"/>
      <c r="C12" s="40"/>
      <c r="D12" s="41"/>
      <c r="E12" s="42"/>
      <c r="F12" s="43"/>
    </row>
    <row r="13" spans="1:6" hidden="1" x14ac:dyDescent="0.2">
      <c r="A13" s="38"/>
      <c r="B13" s="39"/>
      <c r="C13" s="40"/>
      <c r="D13" s="41"/>
      <c r="E13" s="42"/>
      <c r="F13" s="43"/>
    </row>
    <row r="14" spans="1:6" hidden="1" x14ac:dyDescent="0.2">
      <c r="A14" s="38"/>
      <c r="B14" s="39"/>
      <c r="C14" s="40"/>
      <c r="D14" s="41"/>
      <c r="E14" s="42"/>
      <c r="F14" s="43"/>
    </row>
    <row r="15" spans="1:6" hidden="1" x14ac:dyDescent="0.2">
      <c r="A15" s="38">
        <v>9</v>
      </c>
      <c r="B15" s="39"/>
      <c r="C15" s="40"/>
      <c r="D15" s="41"/>
      <c r="E15" s="42"/>
      <c r="F15" s="43"/>
    </row>
    <row r="16" spans="1:6" hidden="1" x14ac:dyDescent="0.2">
      <c r="A16" s="38"/>
      <c r="B16" s="39"/>
      <c r="C16" s="40"/>
      <c r="D16" s="41"/>
      <c r="E16" s="42"/>
      <c r="F16" s="43"/>
    </row>
    <row r="17" spans="1:6" hidden="1" x14ac:dyDescent="0.2">
      <c r="A17" s="38"/>
      <c r="B17" s="39"/>
      <c r="C17" s="40"/>
      <c r="D17" s="41"/>
      <c r="E17" s="42"/>
      <c r="F17" s="43"/>
    </row>
    <row r="18" spans="1:6" hidden="1" x14ac:dyDescent="0.2">
      <c r="A18" s="38"/>
      <c r="B18" s="39"/>
      <c r="C18" s="40"/>
      <c r="D18" s="41"/>
      <c r="E18" s="42"/>
      <c r="F18" s="43"/>
    </row>
    <row r="19" spans="1:6" hidden="1" x14ac:dyDescent="0.2">
      <c r="A19" s="38"/>
      <c r="B19" s="39"/>
      <c r="C19" s="40"/>
      <c r="D19" s="41"/>
      <c r="E19" s="42"/>
      <c r="F19" s="43"/>
    </row>
    <row r="20" spans="1:6" hidden="1" x14ac:dyDescent="0.2">
      <c r="A20" s="38"/>
      <c r="B20" s="39"/>
      <c r="C20" s="40"/>
      <c r="D20" s="41"/>
      <c r="E20" s="42"/>
      <c r="F20" s="43"/>
    </row>
    <row r="21" spans="1:6" ht="15.75" thickBot="1" x14ac:dyDescent="0.25">
      <c r="A21" s="44"/>
      <c r="B21" s="92" t="s">
        <v>70</v>
      </c>
      <c r="C21" s="93"/>
      <c r="D21" s="93"/>
      <c r="E21" s="93"/>
      <c r="F21" s="45">
        <f>'[1]декабрь ТР 16'!$AC$10</f>
        <v>319.3698</v>
      </c>
    </row>
    <row r="22" spans="1:6" ht="15.75" thickBot="1" x14ac:dyDescent="0.3">
      <c r="A22" s="94" t="s">
        <v>71</v>
      </c>
      <c r="B22" s="95"/>
      <c r="C22" s="95"/>
      <c r="D22" s="46"/>
      <c r="E22" s="46"/>
      <c r="F22" s="47">
        <f>SUM(F7:F21)</f>
        <v>319.3698</v>
      </c>
    </row>
    <row r="23" spans="1:6" x14ac:dyDescent="0.2">
      <c r="A23" s="89"/>
      <c r="B23" s="89"/>
      <c r="C23" s="90"/>
      <c r="D23" s="90"/>
      <c r="E23" s="90"/>
      <c r="F23" s="90"/>
    </row>
    <row r="27" spans="1:6" ht="15" x14ac:dyDescent="0.25">
      <c r="A27" s="69" t="s">
        <v>84</v>
      </c>
      <c r="B27" s="69"/>
      <c r="C27" s="69"/>
      <c r="D27" s="69"/>
      <c r="E27" s="69"/>
      <c r="F27" s="69"/>
    </row>
  </sheetData>
  <mergeCells count="6">
    <mergeCell ref="B21:E21"/>
    <mergeCell ref="A22:C22"/>
    <mergeCell ref="A23:F23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выборка 15</vt:lpstr>
      <vt:lpstr>общий отчет по дому за 15 г</vt:lpstr>
      <vt:lpstr>отчет тек. ремонт</vt:lpstr>
      <vt:lpstr>отчет сод. жилья</vt:lpstr>
      <vt:lpstr>расход по дому ТО</vt:lpstr>
      <vt:lpstr>отчет ТР</vt:lpstr>
      <vt:lpstr>расход 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 Windows</cp:lastModifiedBy>
  <cp:lastPrinted>2017-01-16T07:34:35Z</cp:lastPrinted>
  <dcterms:created xsi:type="dcterms:W3CDTF">2015-02-24T21:57:31Z</dcterms:created>
  <dcterms:modified xsi:type="dcterms:W3CDTF">2017-01-16T07:35:39Z</dcterms:modified>
</cp:coreProperties>
</file>