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8195" windowHeight="11265" firstSheet="2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сод. жилья" sheetId="5" state="hidden" r:id="rId5"/>
    <sheet name="расход по дому ТО" sheetId="6" state="hidden" r:id="rId6"/>
    <sheet name="отчет ТР" sheetId="8" r:id="rId7"/>
    <sheet name="расход ТР " sheetId="9" r:id="rId8"/>
    <sheet name="отчет ТО" sheetId="10" r:id="rId9"/>
    <sheet name="расход ТО" sheetId="11" r:id="rId10"/>
  </sheets>
  <externalReferences>
    <externalReference r:id="rId11"/>
  </externalReferences>
  <calcPr calcId="144525"/>
</workbook>
</file>

<file path=xl/calcChain.xml><?xml version="1.0" encoding="utf-8"?>
<calcChain xmlns="http://schemas.openxmlformats.org/spreadsheetml/2006/main">
  <c r="C7" i="10" l="1"/>
  <c r="H69" i="11"/>
  <c r="D9" i="10"/>
  <c r="D8" i="10"/>
  <c r="C10" i="10"/>
  <c r="B10" i="10"/>
  <c r="B7" i="10"/>
  <c r="D16" i="4" l="1"/>
  <c r="D15" i="4"/>
  <c r="D19" i="8"/>
  <c r="D18" i="8"/>
  <c r="C7" i="8" l="1"/>
  <c r="H68" i="9"/>
  <c r="C8" i="8"/>
  <c r="B8" i="8"/>
  <c r="B7" i="8"/>
  <c r="H70" i="11" l="1"/>
  <c r="D7" i="10" s="1"/>
  <c r="D19" i="10"/>
  <c r="C9" i="10"/>
  <c r="B9" i="10"/>
  <c r="D11" i="10" l="1"/>
  <c r="B11" i="10"/>
  <c r="C11" i="10"/>
  <c r="D20" i="10" l="1"/>
  <c r="D13" i="10"/>
  <c r="H69" i="9" l="1"/>
  <c r="D7" i="8" s="1"/>
  <c r="D9" i="8" s="1"/>
  <c r="D17" i="8"/>
  <c r="B9" i="8" l="1"/>
  <c r="C9" i="8"/>
  <c r="D11" i="8" l="1"/>
  <c r="D8" i="4" l="1"/>
  <c r="C7" i="4"/>
  <c r="H52" i="2"/>
  <c r="D9" i="4"/>
  <c r="B10" i="4"/>
  <c r="B7" i="4"/>
  <c r="C10" i="4" l="1"/>
  <c r="E15" i="1" l="1"/>
  <c r="E14" i="1"/>
  <c r="E13" i="1"/>
  <c r="E12" i="1"/>
  <c r="E10" i="1"/>
  <c r="E7" i="1"/>
  <c r="F9" i="3"/>
  <c r="AK9" i="3" l="1"/>
  <c r="AI9" i="3"/>
  <c r="AG9" i="3"/>
  <c r="AE9" i="3"/>
  <c r="AC9" i="3"/>
  <c r="Y9" i="3"/>
  <c r="U9" i="3"/>
  <c r="O9" i="3"/>
  <c r="K9" i="3"/>
  <c r="D10" i="5"/>
  <c r="D9" i="5"/>
  <c r="AH15" i="3"/>
  <c r="AG15" i="3"/>
  <c r="E6" i="1"/>
  <c r="AQ14" i="3"/>
  <c r="AQ13" i="3"/>
  <c r="AQ12" i="3"/>
  <c r="AQ11" i="3"/>
  <c r="AQ10" i="3"/>
  <c r="AQ9" i="3"/>
  <c r="AQ8" i="3"/>
  <c r="AQ7" i="3"/>
  <c r="AQ6" i="3"/>
  <c r="AQ5" i="3"/>
  <c r="AQ4" i="3"/>
  <c r="AQ3" i="3"/>
  <c r="I15" i="6"/>
  <c r="AO15" i="3"/>
  <c r="AL15" i="3"/>
  <c r="S15" i="3"/>
  <c r="P15" i="3"/>
  <c r="T14" i="3"/>
  <c r="T13" i="3"/>
  <c r="T12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Q15" i="3" l="1"/>
  <c r="B22" i="5" s="1"/>
  <c r="T15" i="3"/>
  <c r="C22" i="5" s="1"/>
  <c r="G24" i="5" s="1"/>
  <c r="AQ15" i="3"/>
  <c r="E14" i="5" l="1"/>
  <c r="F14" i="5"/>
  <c r="G15" i="3"/>
  <c r="C9" i="4" s="1"/>
  <c r="C11" i="4" s="1"/>
  <c r="D15" i="3"/>
  <c r="B9" i="4" s="1"/>
  <c r="AN15" i="3" l="1"/>
  <c r="AK15" i="3"/>
  <c r="AP3" i="3"/>
  <c r="AM3" i="3"/>
  <c r="AM15" i="3" s="1"/>
  <c r="B8" i="5" s="1"/>
  <c r="B14" i="5" s="1"/>
  <c r="B15" i="3"/>
  <c r="C15" i="3"/>
  <c r="F15" i="3"/>
  <c r="I15" i="3"/>
  <c r="J15" i="3"/>
  <c r="K15" i="3"/>
  <c r="C13" i="1" s="1"/>
  <c r="L15" i="3"/>
  <c r="D13" i="1" s="1"/>
  <c r="O15" i="3"/>
  <c r="C7" i="1" s="1"/>
  <c r="R15" i="3"/>
  <c r="D20" i="4" s="1"/>
  <c r="U15" i="3"/>
  <c r="V15" i="3"/>
  <c r="D8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F14" i="1" s="1"/>
  <c r="AI15" i="3"/>
  <c r="C15" i="1" s="1"/>
  <c r="AJ15" i="3"/>
  <c r="D15" i="1" s="1"/>
  <c r="M3" i="3"/>
  <c r="M15" i="3" s="1"/>
  <c r="H3" i="3"/>
  <c r="H15" i="3" s="1"/>
  <c r="E3" i="3"/>
  <c r="E15" i="3" s="1"/>
  <c r="C8" i="1" l="1"/>
  <c r="B11" i="4"/>
  <c r="C6" i="1" s="1"/>
  <c r="F7" i="1"/>
  <c r="D7" i="1"/>
  <c r="AP15" i="3"/>
  <c r="D6" i="1" s="1"/>
  <c r="AR3" i="3"/>
  <c r="AR15" i="3" s="1"/>
  <c r="I16" i="6" s="1"/>
  <c r="I17" i="6" s="1"/>
  <c r="D8" i="5" s="1"/>
  <c r="D14" i="5" s="1"/>
  <c r="G22" i="5"/>
  <c r="N3" i="3"/>
  <c r="N15" i="3" s="1"/>
  <c r="H53" i="2" l="1"/>
  <c r="C8" i="5"/>
  <c r="D7" i="4" l="1"/>
  <c r="D11" i="4" s="1"/>
  <c r="D13" i="4" s="1"/>
  <c r="F6" i="1"/>
  <c r="C14" i="5"/>
  <c r="G16" i="5" s="1"/>
  <c r="G8" i="5" l="1"/>
  <c r="G14" i="5" s="1"/>
</calcChain>
</file>

<file path=xl/sharedStrings.xml><?xml version="1.0" encoding="utf-8"?>
<sst xmlns="http://schemas.openxmlformats.org/spreadsheetml/2006/main" count="368" uniqueCount="221">
  <si>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</si>
  <si>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</si>
  <si>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</si>
  <si>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</si>
  <si>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</si>
  <si>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</si>
  <si>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</si>
  <si>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</si>
  <si>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</si>
  <si>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</si>
  <si>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</si>
  <si>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</si>
  <si>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</si>
  <si>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</si>
  <si>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</si>
  <si>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</si>
  <si>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</si>
  <si>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</si>
  <si>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</si>
  <si>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</si>
  <si>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</si>
  <si>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</si>
  <si>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</si>
  <si>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</si>
  <si>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</si>
  <si>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</si>
  <si>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</si>
  <si>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</si>
  <si>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</si>
  <si>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</si>
  <si>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</si>
  <si>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</si>
  <si>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</si>
  <si>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</si>
  <si>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</si>
  <si>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</si>
  <si>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</si>
  <si>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</si>
  <si>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</si>
  <si>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</si>
  <si>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</si>
  <si>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</si>
  <si>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</si>
  <si>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</si>
  <si>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</si>
  <si>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</si>
  <si>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</si>
  <si>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</si>
  <si>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</si>
  <si>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</si>
  <si>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</si>
  <si>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</si>
  <si>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</si>
  <si>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</si>
  <si>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</si>
  <si>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</si>
  <si>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</si>
  <si>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</si>
  <si>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</si>
  <si>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</si>
  <si>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</si>
  <si>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</si>
  <si>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</si>
  <si>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</si>
  <si>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</si>
  <si>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</si>
  <si>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</si>
  <si>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</si>
  <si>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</si>
  <si>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</si>
  <si>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</si>
  <si>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</si>
  <si>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</si>
  <si>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</si>
  <si>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</si>
  <si>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</si>
  <si>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</si>
  <si>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</si>
  <si>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</si>
  <si>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</si>
  <si>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</si>
  <si>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</si>
  <si>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Чехова, 337</t>
  </si>
  <si>
    <t>в доме по адресу ул. Чехова, 337</t>
  </si>
  <si>
    <t>начислено за дымоходы и вент каналы жил.</t>
  </si>
  <si>
    <t>Итого</t>
  </si>
  <si>
    <t>получено за дымоходы и вент каналы жил.</t>
  </si>
  <si>
    <t>Техническое обслуживание УУТЭ</t>
  </si>
  <si>
    <t>Остаток денежных средств дома на 01.06.2015 г</t>
  </si>
  <si>
    <t>начислено антена</t>
  </si>
  <si>
    <t>получено антена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</si>
  <si>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</si>
  <si>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</si>
  <si>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</si>
  <si>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</si>
  <si>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</si>
  <si>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</si>
  <si>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</si>
  <si>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</si>
  <si>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</si>
  <si>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</si>
  <si>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</si>
  <si>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</si>
  <si>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</si>
  <si>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</si>
  <si>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</si>
  <si>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</si>
  <si>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</si>
  <si>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2 м/п</t>
  </si>
  <si>
    <t>в доме по  адресу Чехова, 337 за период с 01.06.2015 по 31.07.2015гг.</t>
  </si>
  <si>
    <t>подвал</t>
  </si>
  <si>
    <t>Содержание и Ремонт жилья: субабоненты</t>
  </si>
  <si>
    <t>ремонт щита этажного</t>
  </si>
  <si>
    <t>переходящее сальдо на 01.01.2016 г</t>
  </si>
  <si>
    <t>Остаток денежных средств дома на 30.04.2016 г</t>
  </si>
  <si>
    <t>Остаток денежных средств дома на 01.01.2016 г</t>
  </si>
  <si>
    <t>корректировка сметы №5 от 30.07.2015 г</t>
  </si>
  <si>
    <t>корректировка сметы №3 от 30.08.2015 г</t>
  </si>
  <si>
    <t>корректировка сметы №4 от 30.08.2015 г</t>
  </si>
  <si>
    <t>корректировка сметы №45 от 30.10.2015 г</t>
  </si>
  <si>
    <t>январь</t>
  </si>
  <si>
    <t>кв.36</t>
  </si>
  <si>
    <t>ремонт мягкой кровли (в местах примыкания)</t>
  </si>
  <si>
    <t>кв. 112,161 выпуск подъезд  №4,5</t>
  </si>
  <si>
    <t>устранение засора труб КНС (выпуск)</t>
  </si>
  <si>
    <t>кв. 30,60,57,30,65,подъезд 1 этаж 1</t>
  </si>
  <si>
    <t>ремонт щита этажного и электроосвещения подъездного</t>
  </si>
  <si>
    <t>февраль</t>
  </si>
  <si>
    <t>подвал подъезд 4,5</t>
  </si>
  <si>
    <t>смена труб внутреннего ливнестока</t>
  </si>
  <si>
    <t>14 м/п</t>
  </si>
  <si>
    <t>март</t>
  </si>
  <si>
    <t>подъезд 1</t>
  </si>
  <si>
    <t>31 м/п</t>
  </si>
  <si>
    <t>смена запорной арматуры на стояках ГВС</t>
  </si>
  <si>
    <t>4 м/п</t>
  </si>
  <si>
    <t>подъезд 1,2,3,4,5</t>
  </si>
  <si>
    <t>установка дадчика движения</t>
  </si>
  <si>
    <t>кв.94</t>
  </si>
  <si>
    <t>частичная смена труб стояка ГВС</t>
  </si>
  <si>
    <t>апрель</t>
  </si>
  <si>
    <t>демонтаж и монтаж элеваторного узла</t>
  </si>
  <si>
    <t>ремонт стены</t>
  </si>
  <si>
    <t>май</t>
  </si>
  <si>
    <t>покос на придомовой территории</t>
  </si>
  <si>
    <t>ремонт теплообменника</t>
  </si>
  <si>
    <t>дезинсекция</t>
  </si>
  <si>
    <t>замена ламп,патрона,ремонт выключателя</t>
  </si>
  <si>
    <t>чердак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</si>
  <si>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Чехова, 337</t>
  </si>
  <si>
    <t>июль</t>
  </si>
  <si>
    <t>ремонт штукатурки</t>
  </si>
  <si>
    <t>кв.50,52</t>
  </si>
  <si>
    <t>кв.149</t>
  </si>
  <si>
    <t>придомовая территория</t>
  </si>
  <si>
    <t>покос травы</t>
  </si>
  <si>
    <t>Остаток денежных средств дома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</si>
  <si>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</si>
  <si>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</si>
  <si>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Чехова, 337 за период 01.01.2016 г по 31.07.2016 г </t>
  </si>
  <si>
    <t>переходящее сальдо на 01.08.2016 г</t>
  </si>
  <si>
    <t>Ремонт жилья</t>
  </si>
  <si>
    <t>август</t>
  </si>
  <si>
    <t>ремонт кровли</t>
  </si>
  <si>
    <t>сентябрь</t>
  </si>
  <si>
    <t>кв.6</t>
  </si>
  <si>
    <t>подъезд 1,4</t>
  </si>
  <si>
    <t>ремонт светильника</t>
  </si>
  <si>
    <t>магин "Иванка"</t>
  </si>
  <si>
    <t>смена труб КНС</t>
  </si>
  <si>
    <t>октябрь</t>
  </si>
  <si>
    <t>подъезд 1,3</t>
  </si>
  <si>
    <t>ремонт стен</t>
  </si>
  <si>
    <t>подъезд 3</t>
  </si>
  <si>
    <t>смена труб ливневки</t>
  </si>
  <si>
    <t>подъезд 2 этаж 1</t>
  </si>
  <si>
    <t>смена патрона и лампы</t>
  </si>
  <si>
    <t>ноябрь</t>
  </si>
  <si>
    <t>кв.154</t>
  </si>
  <si>
    <t>ремонт патрона</t>
  </si>
  <si>
    <t>козырек входа 2 под.</t>
  </si>
  <si>
    <t>изготовление деталей сложного желоба</t>
  </si>
  <si>
    <t>кв.6-10-11</t>
  </si>
  <si>
    <t>монтаж труб</t>
  </si>
  <si>
    <t>Ремонт жилья: субабоненты</t>
  </si>
  <si>
    <t>Содержание жилья: субабоненты</t>
  </si>
  <si>
    <t>Содержание жилья</t>
  </si>
  <si>
    <t>обрезка деревьев</t>
  </si>
  <si>
    <t>разб. кирп. Кладки ливневки</t>
  </si>
  <si>
    <t xml:space="preserve"> укрепление двери в подвал</t>
  </si>
  <si>
    <t>заполнение системы ЦО</t>
  </si>
  <si>
    <t>заварка свищеи на бойлере</t>
  </si>
  <si>
    <t>Генеральный директор ООО У0 "ТаганСервис"____________________________________________</t>
  </si>
  <si>
    <t>декабрь</t>
  </si>
  <si>
    <t>изготовление решетки и дверей металл.</t>
  </si>
  <si>
    <t>кв.112</t>
  </si>
  <si>
    <t>магазин</t>
  </si>
  <si>
    <t>смена трубы ГВС</t>
  </si>
  <si>
    <t>кв.150</t>
  </si>
  <si>
    <t>смена труб ГВС</t>
  </si>
  <si>
    <t>дебиторская задолженность жителей по состоянию на 01.01.2017 г составляет</t>
  </si>
  <si>
    <t xml:space="preserve">Информация о выполненных работах по статье "Ремонт жилья" по адресу Чехова, 337 за период 01.08.2016 г по 31.12.2016 г </t>
  </si>
  <si>
    <t>Информация о собранных и израсходованных денежных средствах по статье "Ремонт Жилья" за период с 01.08.2016 г по 31.12.2016 г по адресу ул. Чехова, 337</t>
  </si>
  <si>
    <t xml:space="preserve">Переходящее сальдо  по договору цессии при условии соблюдения условий договора </t>
  </si>
  <si>
    <t>Остаток денежных средств дома по статье "Ремонт жилья" на 31.12.2016 г без учета остатка по договору  цессии</t>
  </si>
  <si>
    <t xml:space="preserve"> Итого остаток денежных средств дома по статье "Ремонт жилья" на 31.12.2016 г </t>
  </si>
  <si>
    <t>Остаток денежных средств дома по статье "Ремонт жилья" на 31.07.2016 г без учета остатка по договору  цессии</t>
  </si>
  <si>
    <t xml:space="preserve"> Итого остаток денежных средств дома по статье "Ремонт жилья" на 31.07.2016 г </t>
  </si>
  <si>
    <t>ввод ХВС</t>
  </si>
  <si>
    <t>Информация о собранных и израсходованных денежных средствах по статье "Содержание  Жилья" за период с 01.08.2016 г по 31.12.2016 г по адресу ул. Чехова, 337</t>
  </si>
  <si>
    <t xml:space="preserve">Информация о выполненных работах по статье "Содержание жилья" по адресу Чехова, 337 за период 01.08.2016 г по 31.12.2016 г </t>
  </si>
  <si>
    <t>кв.112 ГВС</t>
  </si>
  <si>
    <t>уст.хомута ф110мм</t>
  </si>
  <si>
    <t>подъезд 5</t>
  </si>
  <si>
    <t>уст.хомута ф50мм</t>
  </si>
  <si>
    <t>уст.хомута ф40мм</t>
  </si>
  <si>
    <t>теплообменник</t>
  </si>
  <si>
    <t>уст.хомута ф89мм</t>
  </si>
  <si>
    <t>банк</t>
  </si>
  <si>
    <t>уст.хомута ф20мм</t>
  </si>
  <si>
    <t>Остаток денежных средств дома по статье "Содержание жилья" на 31.12.2016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</si>
</sst>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7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0" xfId="0" applyNumberFormat="1" applyBorder="1"/>
    <xf numFmtId="0" fontId="0" fillId="0" borderId="1" xfId="0" applyBorder="1" applyAlignment="1">
      <alignment wrapText="1"/>
    </xf>
    <xf numFmtId="2" fontId="4" fillId="0" borderId="20" xfId="0" applyNumberFormat="1" applyFont="1" applyBorder="1"/>
    <xf numFmtId="165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/>
    <xf numFmtId="2" fontId="0" fillId="0" borderId="36" xfId="0" applyNumberFormat="1" applyBorder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4" fontId="0" fillId="0" borderId="3" xfId="0" applyNumberFormat="1" applyBorder="1"/>
    <xf numFmtId="0" fontId="9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9" fillId="0" borderId="0" xfId="0" applyNumberFormat="1" applyFont="1"/>
    <xf numFmtId="0" fontId="3" fillId="0" borderId="0" xfId="0" applyFont="1" applyAlignment="1">
      <alignment horizontal="left" wrapText="1"/>
    </xf>
    <xf numFmtId="0" fontId="10" fillId="0" borderId="0" xfId="0" applyFont="1"/>
    <xf numFmtId="2" fontId="10" fillId="0" borderId="0" xfId="0" applyNumberFormat="1" applyFont="1"/>
    <xf numFmtId="0" fontId="0" fillId="0" borderId="1" xfId="0" applyBorder="1" applyAlignment="1"/>
    <xf numFmtId="2" fontId="0" fillId="0" borderId="3" xfId="0" applyNumberFormat="1" applyBorder="1"/>
    <xf numFmtId="0" fontId="3" fillId="0" borderId="0" xfId="0" applyFont="1" applyAlignment="1">
      <alignment horizontal="left" wrapText="1"/>
    </xf>
    <xf numFmtId="0" fontId="6" fillId="0" borderId="0" xfId="0" applyFont="1"/>
    <xf numFmtId="2" fontId="6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540069.26</v>
          </cell>
          <cell r="F60">
            <v>15755.570000000002</v>
          </cell>
          <cell r="N60">
            <v>563980.36</v>
          </cell>
          <cell r="P60">
            <v>15998.04</v>
          </cell>
        </row>
      </sheetData>
      <sheetData sheetId="7"/>
      <sheetData sheetId="8"/>
      <sheetData sheetId="9"/>
      <sheetData sheetId="10">
        <row r="61">
          <cell r="D61">
            <v>890122.57999999984</v>
          </cell>
          <cell r="H61">
            <v>23612.65</v>
          </cell>
          <cell r="P61">
            <v>864853.40000000014</v>
          </cell>
          <cell r="R61">
            <v>18369.640000000003</v>
          </cell>
        </row>
      </sheetData>
      <sheetData sheetId="11"/>
      <sheetData sheetId="12">
        <row r="61">
          <cell r="B61">
            <v>9281.1</v>
          </cell>
          <cell r="C61">
            <v>87513.33</v>
          </cell>
          <cell r="G61">
            <v>1964.27</v>
          </cell>
          <cell r="O61">
            <v>92710.46</v>
          </cell>
          <cell r="Q61">
            <v>6640.61</v>
          </cell>
          <cell r="AM61">
            <v>1356.498</v>
          </cell>
          <cell r="AO61">
            <v>549.65294999999992</v>
          </cell>
          <cell r="BG61">
            <v>1392.165</v>
          </cell>
        </row>
      </sheetData>
      <sheetData sheetId="13">
        <row r="61">
          <cell r="C61">
            <v>87513.33</v>
          </cell>
          <cell r="G61">
            <v>1964.27</v>
          </cell>
          <cell r="O61">
            <v>84261.66</v>
          </cell>
          <cell r="Q61">
            <v>1526.18</v>
          </cell>
          <cell r="U61">
            <v>10370.32</v>
          </cell>
          <cell r="AM61">
            <v>1131.2627999999997</v>
          </cell>
          <cell r="AO61">
            <v>544.94939999999997</v>
          </cell>
        </row>
      </sheetData>
      <sheetData sheetId="14"/>
      <sheetData sheetId="15"/>
      <sheetData sheetId="16">
        <row r="61">
          <cell r="D61">
            <v>96333.67</v>
          </cell>
          <cell r="G61">
            <v>-3396</v>
          </cell>
          <cell r="P61">
            <v>80507.600000000006</v>
          </cell>
          <cell r="AN61">
            <v>1207.614</v>
          </cell>
          <cell r="AP61">
            <v>528.14535000000001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0">
          <cell r="E60">
            <v>225520.9</v>
          </cell>
          <cell r="I60">
            <v>6334.45</v>
          </cell>
          <cell r="K60">
            <v>197312.21000000002</v>
          </cell>
          <cell r="M60">
            <v>6958.48</v>
          </cell>
          <cell r="Q60">
            <v>3625.21</v>
          </cell>
          <cell r="AC60">
            <v>5992.4892</v>
          </cell>
        </row>
      </sheetData>
      <sheetData sheetId="27">
        <row r="61">
          <cell r="E61">
            <v>256147.3</v>
          </cell>
          <cell r="I61">
            <v>7186.2899999999991</v>
          </cell>
          <cell r="K61">
            <v>326586.64</v>
          </cell>
          <cell r="M61">
            <v>7696.88</v>
          </cell>
          <cell r="O61">
            <v>4112.6899999999996</v>
          </cell>
          <cell r="W61">
            <v>4952.5624499999994</v>
          </cell>
          <cell r="Y61">
            <v>172.31819999999999</v>
          </cell>
          <cell r="AK61">
            <v>80745.570000000007</v>
          </cell>
          <cell r="AM61">
            <v>32483.85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I1" workbookViewId="0">
      <selection activeCell="T12" sqref="T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5" t="s">
        <v>28</v>
      </c>
      <c r="B2" s="16" t="s">
        <v>29</v>
      </c>
      <c r="C2" s="16" t="s">
        <v>30</v>
      </c>
      <c r="D2" s="16" t="s">
        <v>32</v>
      </c>
      <c r="E2" s="19" t="s">
        <v>39</v>
      </c>
      <c r="F2" s="16" t="s">
        <v>31</v>
      </c>
      <c r="G2" s="16" t="s">
        <v>33</v>
      </c>
      <c r="H2" s="19" t="s">
        <v>40</v>
      </c>
      <c r="I2" s="16" t="s">
        <v>34</v>
      </c>
      <c r="J2" s="16" t="s">
        <v>35</v>
      </c>
      <c r="K2" s="16" t="s">
        <v>57</v>
      </c>
      <c r="L2" s="16" t="s">
        <v>36</v>
      </c>
      <c r="M2" s="19" t="s">
        <v>37</v>
      </c>
      <c r="N2" s="19" t="s">
        <v>38</v>
      </c>
      <c r="O2" s="17" t="s">
        <v>41</v>
      </c>
      <c r="P2" s="17" t="s">
        <v>84</v>
      </c>
      <c r="Q2" s="17" t="s">
        <v>85</v>
      </c>
      <c r="R2" s="17" t="s">
        <v>42</v>
      </c>
      <c r="S2" s="17" t="s">
        <v>86</v>
      </c>
      <c r="T2" s="17" t="s">
        <v>85</v>
      </c>
      <c r="U2" s="17" t="s">
        <v>43</v>
      </c>
      <c r="V2" s="17" t="s">
        <v>44</v>
      </c>
      <c r="W2" s="17" t="s">
        <v>45</v>
      </c>
      <c r="X2" s="17" t="s">
        <v>46</v>
      </c>
      <c r="Y2" s="17" t="s">
        <v>47</v>
      </c>
      <c r="Z2" s="17" t="s">
        <v>48</v>
      </c>
      <c r="AA2" s="17" t="s">
        <v>49</v>
      </c>
      <c r="AB2" s="17" t="s">
        <v>50</v>
      </c>
      <c r="AC2" s="17" t="s">
        <v>51</v>
      </c>
      <c r="AD2" s="17" t="s">
        <v>52</v>
      </c>
      <c r="AE2" s="17" t="s">
        <v>53</v>
      </c>
      <c r="AF2" s="17" t="s">
        <v>54</v>
      </c>
      <c r="AG2" s="17" t="s">
        <v>89</v>
      </c>
      <c r="AH2" s="17" t="s">
        <v>90</v>
      </c>
      <c r="AI2" s="17" t="s">
        <v>55</v>
      </c>
      <c r="AJ2" s="18" t="s">
        <v>56</v>
      </c>
      <c r="AK2" s="16" t="s">
        <v>58</v>
      </c>
      <c r="AL2" s="16" t="s">
        <v>32</v>
      </c>
      <c r="AM2" s="19" t="s">
        <v>39</v>
      </c>
      <c r="AN2" s="16" t="s">
        <v>59</v>
      </c>
      <c r="AO2" s="16" t="s">
        <v>33</v>
      </c>
      <c r="AP2" s="19" t="s">
        <v>40</v>
      </c>
      <c r="AQ2" s="19" t="s">
        <v>79</v>
      </c>
      <c r="AR2" s="19" t="s">
        <v>38</v>
      </c>
    </row>
    <row r="3" spans="1:44" x14ac:dyDescent="0.2">
      <c r="A3" s="14" t="s">
        <v>82</v>
      </c>
      <c r="B3" s="5">
        <v>9281.1</v>
      </c>
      <c r="C3" s="5">
        <v>0</v>
      </c>
      <c r="D3" s="5">
        <v>0</v>
      </c>
      <c r="E3" s="20">
        <f>C3+D3</f>
        <v>0</v>
      </c>
      <c r="F3" s="5">
        <v>0</v>
      </c>
      <c r="G3" s="5">
        <v>0</v>
      </c>
      <c r="H3" s="20">
        <f>F3+G3</f>
        <v>0</v>
      </c>
      <c r="I3" s="5">
        <v>0</v>
      </c>
      <c r="J3" s="5">
        <v>0</v>
      </c>
      <c r="K3" s="5">
        <v>0</v>
      </c>
      <c r="L3" s="5">
        <v>0</v>
      </c>
      <c r="M3" s="20">
        <f>(I3+J3+L3)*1.5%</f>
        <v>0</v>
      </c>
      <c r="N3" s="22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20">
        <f>AK3+AL3</f>
        <v>0</v>
      </c>
      <c r="AN3" s="5">
        <v>0</v>
      </c>
      <c r="AO3" s="5">
        <v>0</v>
      </c>
      <c r="AP3" s="20">
        <f>AN3+AO3</f>
        <v>0</v>
      </c>
      <c r="AQ3" s="58">
        <f>AF3+AH3*1.5%</f>
        <v>0</v>
      </c>
      <c r="AR3" s="22">
        <f>AP3*1.5%</f>
        <v>0</v>
      </c>
    </row>
    <row r="4" spans="1:44" x14ac:dyDescent="0.2">
      <c r="A4" s="14" t="s">
        <v>82</v>
      </c>
      <c r="B4" s="5">
        <v>9281.1</v>
      </c>
      <c r="C4" s="5">
        <v>0</v>
      </c>
      <c r="D4" s="5">
        <v>0</v>
      </c>
      <c r="E4" s="20">
        <f t="shared" ref="E4:E14" si="0">C4+D4</f>
        <v>0</v>
      </c>
      <c r="F4" s="5">
        <v>0</v>
      </c>
      <c r="G4" s="5">
        <v>0</v>
      </c>
      <c r="H4" s="20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20">
        <f t="shared" ref="M4:M14" si="2">(I4+J4+L4)*1.5%</f>
        <v>0</v>
      </c>
      <c r="N4" s="22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20">
        <f t="shared" ref="AM4:AM14" si="4">AK4+AL4</f>
        <v>0</v>
      </c>
      <c r="AN4" s="5">
        <v>0</v>
      </c>
      <c r="AO4" s="5">
        <v>0</v>
      </c>
      <c r="AP4" s="20">
        <f t="shared" ref="AP4:AP14" si="5">AN4+AO4</f>
        <v>0</v>
      </c>
      <c r="AQ4" s="58">
        <f t="shared" ref="AQ4:AQ14" si="6">AF4+AH4*1.5%</f>
        <v>0</v>
      </c>
      <c r="AR4" s="22">
        <f t="shared" ref="AR4:AR14" si="7">AP4*1.5%</f>
        <v>0</v>
      </c>
    </row>
    <row r="5" spans="1:44" x14ac:dyDescent="0.2">
      <c r="A5" s="14" t="s">
        <v>82</v>
      </c>
      <c r="B5" s="5">
        <v>9281.1</v>
      </c>
      <c r="C5" s="5">
        <v>0</v>
      </c>
      <c r="D5" s="5">
        <v>0</v>
      </c>
      <c r="E5" s="20">
        <f t="shared" si="0"/>
        <v>0</v>
      </c>
      <c r="F5" s="5">
        <v>0</v>
      </c>
      <c r="G5" s="5">
        <v>0</v>
      </c>
      <c r="H5" s="20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20">
        <f t="shared" si="2"/>
        <v>0</v>
      </c>
      <c r="N5" s="22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20">
        <f t="shared" si="4"/>
        <v>0</v>
      </c>
      <c r="AN5" s="5">
        <v>0</v>
      </c>
      <c r="AO5" s="5">
        <v>0</v>
      </c>
      <c r="AP5" s="20">
        <f t="shared" si="5"/>
        <v>0</v>
      </c>
      <c r="AQ5" s="58">
        <f t="shared" si="6"/>
        <v>0</v>
      </c>
      <c r="AR5" s="22">
        <f t="shared" si="7"/>
        <v>0</v>
      </c>
    </row>
    <row r="6" spans="1:44" x14ac:dyDescent="0.2">
      <c r="A6" s="14" t="s">
        <v>82</v>
      </c>
      <c r="B6" s="5">
        <v>9281.1</v>
      </c>
      <c r="C6" s="5">
        <v>0</v>
      </c>
      <c r="D6" s="5">
        <v>0</v>
      </c>
      <c r="E6" s="20">
        <f t="shared" si="0"/>
        <v>0</v>
      </c>
      <c r="F6" s="5">
        <v>0</v>
      </c>
      <c r="G6" s="5">
        <v>0</v>
      </c>
      <c r="H6" s="20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20">
        <f t="shared" si="2"/>
        <v>0</v>
      </c>
      <c r="N6" s="22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20">
        <f t="shared" si="4"/>
        <v>0</v>
      </c>
      <c r="AN6" s="5">
        <v>0</v>
      </c>
      <c r="AO6" s="5">
        <v>0</v>
      </c>
      <c r="AP6" s="20">
        <f t="shared" si="5"/>
        <v>0</v>
      </c>
      <c r="AQ6" s="58">
        <f t="shared" si="6"/>
        <v>0</v>
      </c>
      <c r="AR6" s="22">
        <f t="shared" si="7"/>
        <v>0</v>
      </c>
    </row>
    <row r="7" spans="1:44" x14ac:dyDescent="0.2">
      <c r="A7" s="14" t="s">
        <v>82</v>
      </c>
      <c r="B7" s="5">
        <v>9281.1</v>
      </c>
      <c r="C7" s="5">
        <v>0</v>
      </c>
      <c r="D7" s="5">
        <v>0</v>
      </c>
      <c r="E7" s="20">
        <f t="shared" si="0"/>
        <v>0</v>
      </c>
      <c r="F7" s="5">
        <v>0</v>
      </c>
      <c r="G7" s="5">
        <v>0</v>
      </c>
      <c r="H7" s="20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20">
        <f t="shared" si="2"/>
        <v>0</v>
      </c>
      <c r="N7" s="22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20">
        <f t="shared" si="4"/>
        <v>0</v>
      </c>
      <c r="AN7" s="5">
        <v>0</v>
      </c>
      <c r="AO7" s="5">
        <v>0</v>
      </c>
      <c r="AP7" s="20">
        <f t="shared" si="5"/>
        <v>0</v>
      </c>
      <c r="AQ7" s="58">
        <f t="shared" si="6"/>
        <v>0</v>
      </c>
      <c r="AR7" s="22">
        <f t="shared" si="7"/>
        <v>0</v>
      </c>
    </row>
    <row r="8" spans="1:44" x14ac:dyDescent="0.2">
      <c r="A8" s="14" t="s">
        <v>82</v>
      </c>
      <c r="B8" s="5">
        <v>9281.1</v>
      </c>
      <c r="C8" s="2">
        <v>39351.89</v>
      </c>
      <c r="D8" s="2">
        <v>0</v>
      </c>
      <c r="E8" s="20">
        <f t="shared" si="0"/>
        <v>39351.89</v>
      </c>
      <c r="F8" s="2">
        <v>457.09</v>
      </c>
      <c r="G8" s="2">
        <v>0</v>
      </c>
      <c r="H8" s="20">
        <f t="shared" si="1"/>
        <v>457.09</v>
      </c>
      <c r="I8" s="2">
        <v>0</v>
      </c>
      <c r="J8" s="2">
        <v>0</v>
      </c>
      <c r="K8" s="2">
        <v>35082.57</v>
      </c>
      <c r="L8" s="2">
        <v>407.51</v>
      </c>
      <c r="M8" s="20">
        <f t="shared" si="2"/>
        <v>6.1126499999999995</v>
      </c>
      <c r="N8" s="22">
        <f t="shared" si="3"/>
        <v>6.8563499999999991</v>
      </c>
      <c r="O8" s="2">
        <v>5197.3900000000003</v>
      </c>
      <c r="P8" s="2">
        <v>0</v>
      </c>
      <c r="Q8" s="5">
        <f t="shared" ref="Q8:Q14" si="8">O8+P8</f>
        <v>5197.3900000000003</v>
      </c>
      <c r="R8" s="2">
        <v>60.37</v>
      </c>
      <c r="S8" s="2">
        <v>0</v>
      </c>
      <c r="T8" s="5">
        <f t="shared" ref="T8:T14" si="9">R8+S8</f>
        <v>60.37</v>
      </c>
      <c r="U8" s="2">
        <v>3712.44</v>
      </c>
      <c r="V8" s="2">
        <v>43.12</v>
      </c>
      <c r="W8" s="2">
        <v>0</v>
      </c>
      <c r="X8" s="2">
        <v>0</v>
      </c>
      <c r="Y8" s="2">
        <v>23202.75</v>
      </c>
      <c r="Z8" s="2">
        <v>269.51</v>
      </c>
      <c r="AA8" s="2">
        <v>0</v>
      </c>
      <c r="AB8" s="2">
        <v>0</v>
      </c>
      <c r="AC8" s="2">
        <v>16705.98</v>
      </c>
      <c r="AD8" s="2">
        <v>194.04</v>
      </c>
      <c r="AE8" s="2">
        <v>1021.04</v>
      </c>
      <c r="AF8" s="2">
        <v>11.85</v>
      </c>
      <c r="AG8" s="2">
        <v>437.61</v>
      </c>
      <c r="AH8" s="2">
        <v>0</v>
      </c>
      <c r="AI8" s="2">
        <v>19861.580000000002</v>
      </c>
      <c r="AJ8" s="2">
        <v>230.7</v>
      </c>
      <c r="AK8" s="2">
        <v>44642.21</v>
      </c>
      <c r="AL8" s="2">
        <v>0</v>
      </c>
      <c r="AM8" s="20">
        <f t="shared" si="4"/>
        <v>44642.21</v>
      </c>
      <c r="AN8" s="2">
        <v>518.53</v>
      </c>
      <c r="AO8" s="2">
        <v>0</v>
      </c>
      <c r="AP8" s="20">
        <f t="shared" si="5"/>
        <v>518.53</v>
      </c>
      <c r="AQ8" s="58">
        <f t="shared" si="6"/>
        <v>11.85</v>
      </c>
      <c r="AR8" s="22">
        <f t="shared" si="7"/>
        <v>7.7779499999999997</v>
      </c>
    </row>
    <row r="9" spans="1:44" x14ac:dyDescent="0.2">
      <c r="A9" s="14" t="s">
        <v>82</v>
      </c>
      <c r="B9" s="5">
        <v>9281.1</v>
      </c>
      <c r="C9" s="2">
        <v>31295.54</v>
      </c>
      <c r="D9" s="2">
        <v>0</v>
      </c>
      <c r="E9" s="20">
        <f t="shared" si="0"/>
        <v>31295.54</v>
      </c>
      <c r="F9" s="2">
        <f>35934.48+1380.35</f>
        <v>37314.83</v>
      </c>
      <c r="G9" s="2">
        <v>0</v>
      </c>
      <c r="H9" s="20">
        <f t="shared" si="1"/>
        <v>37314.83</v>
      </c>
      <c r="I9" s="2">
        <v>0</v>
      </c>
      <c r="J9" s="2">
        <v>0</v>
      </c>
      <c r="K9" s="2">
        <f>36196.29+26339.86</f>
        <v>62536.15</v>
      </c>
      <c r="L9" s="2">
        <v>42562.19</v>
      </c>
      <c r="M9" s="20">
        <f t="shared" si="2"/>
        <v>638.43285000000003</v>
      </c>
      <c r="N9" s="22">
        <f t="shared" si="3"/>
        <v>559.72244999999998</v>
      </c>
      <c r="O9" s="2">
        <f>5568.66+2663.97</f>
        <v>8232.6299999999992</v>
      </c>
      <c r="P9" s="2"/>
      <c r="Q9" s="5">
        <f t="shared" si="8"/>
        <v>8232.6299999999992</v>
      </c>
      <c r="R9" s="2">
        <v>6365.09</v>
      </c>
      <c r="S9" s="2"/>
      <c r="T9" s="5">
        <f t="shared" si="9"/>
        <v>6365.09</v>
      </c>
      <c r="U9" s="2">
        <f>3712.44+1902.85</f>
        <v>5615.29</v>
      </c>
      <c r="V9" s="2">
        <v>4469.8500000000004</v>
      </c>
      <c r="W9" s="2">
        <v>0</v>
      </c>
      <c r="X9" s="2">
        <v>0</v>
      </c>
      <c r="Y9" s="2">
        <f>23202.75+17624.99</f>
        <v>40827.740000000005</v>
      </c>
      <c r="Z9" s="2">
        <v>27936.720000000001</v>
      </c>
      <c r="AA9" s="2">
        <v>0</v>
      </c>
      <c r="AB9" s="2">
        <v>0</v>
      </c>
      <c r="AC9" s="2">
        <f>17448.48+14169.12</f>
        <v>31617.599999999999</v>
      </c>
      <c r="AD9" s="2">
        <v>20592.41</v>
      </c>
      <c r="AE9" s="2">
        <f>1577.92+780</f>
        <v>2357.92</v>
      </c>
      <c r="AF9" s="2">
        <v>1390.34</v>
      </c>
      <c r="AG9" s="2">
        <f>437.61+235.07</f>
        <v>672.68000000000006</v>
      </c>
      <c r="AH9" s="2">
        <v>565.62</v>
      </c>
      <c r="AI9" s="2">
        <f>21068.23+7752.97</f>
        <v>28821.200000000001</v>
      </c>
      <c r="AJ9" s="2">
        <v>24262.51</v>
      </c>
      <c r="AK9" s="2">
        <f>87520.88+32842.98</f>
        <v>120363.86000000002</v>
      </c>
      <c r="AL9" s="2">
        <v>0</v>
      </c>
      <c r="AM9" s="20">
        <f t="shared" si="4"/>
        <v>120363.86000000002</v>
      </c>
      <c r="AN9" s="2">
        <v>66143.7</v>
      </c>
      <c r="AO9" s="2">
        <v>0</v>
      </c>
      <c r="AP9" s="20">
        <f t="shared" si="5"/>
        <v>66143.7</v>
      </c>
      <c r="AQ9" s="58">
        <f t="shared" si="6"/>
        <v>1398.8243</v>
      </c>
      <c r="AR9" s="22">
        <f t="shared" si="7"/>
        <v>992.15549999999996</v>
      </c>
    </row>
    <row r="10" spans="1:44" x14ac:dyDescent="0.2">
      <c r="A10" s="14" t="s">
        <v>82</v>
      </c>
      <c r="B10" s="5">
        <v>9281.1</v>
      </c>
      <c r="C10" s="2"/>
      <c r="D10" s="2"/>
      <c r="E10" s="20">
        <f t="shared" si="0"/>
        <v>0</v>
      </c>
      <c r="F10" s="2">
        <v>4587.67</v>
      </c>
      <c r="G10" s="2"/>
      <c r="H10" s="20">
        <f t="shared" si="1"/>
        <v>4587.67</v>
      </c>
      <c r="I10" s="2"/>
      <c r="J10" s="2"/>
      <c r="K10" s="2">
        <v>36196.29</v>
      </c>
      <c r="L10" s="2">
        <v>25765.09</v>
      </c>
      <c r="M10" s="20">
        <f t="shared" si="2"/>
        <v>386.47634999999997</v>
      </c>
      <c r="N10" s="22">
        <f t="shared" si="3"/>
        <v>68.815049999999999</v>
      </c>
      <c r="O10" s="2">
        <v>5568.66</v>
      </c>
      <c r="P10" s="2"/>
      <c r="Q10" s="5">
        <f t="shared" si="8"/>
        <v>5568.66</v>
      </c>
      <c r="R10" s="2">
        <v>3925.96</v>
      </c>
      <c r="S10" s="2"/>
      <c r="T10" s="5">
        <f t="shared" si="9"/>
        <v>3925.96</v>
      </c>
      <c r="U10" s="2">
        <v>3712.44</v>
      </c>
      <c r="V10" s="2">
        <v>2641.08</v>
      </c>
      <c r="W10" s="2">
        <v>0</v>
      </c>
      <c r="X10" s="2">
        <v>0</v>
      </c>
      <c r="Y10" s="2">
        <v>23202.75</v>
      </c>
      <c r="Z10" s="2">
        <v>16588.259999999998</v>
      </c>
      <c r="AA10" s="2">
        <v>0</v>
      </c>
      <c r="AB10" s="2">
        <v>0</v>
      </c>
      <c r="AC10" s="2">
        <v>178.48439999999999</v>
      </c>
      <c r="AD10" s="2">
        <v>13019.82</v>
      </c>
      <c r="AE10" s="2">
        <v>1577.92</v>
      </c>
      <c r="AF10" s="2">
        <v>1072.68</v>
      </c>
      <c r="AG10" s="2">
        <v>437.61</v>
      </c>
      <c r="AH10" s="2">
        <v>249.93</v>
      </c>
      <c r="AI10" s="2">
        <v>21068.23</v>
      </c>
      <c r="AJ10" s="2">
        <v>13149.45</v>
      </c>
      <c r="AK10" s="2">
        <v>87520.88</v>
      </c>
      <c r="AL10" s="2"/>
      <c r="AM10" s="20">
        <f t="shared" si="4"/>
        <v>87520.88</v>
      </c>
      <c r="AN10" s="2">
        <v>58284.18</v>
      </c>
      <c r="AO10" s="2"/>
      <c r="AP10" s="20">
        <f t="shared" si="5"/>
        <v>58284.18</v>
      </c>
      <c r="AQ10" s="58">
        <f t="shared" si="6"/>
        <v>1076.42895</v>
      </c>
      <c r="AR10" s="22">
        <f t="shared" si="7"/>
        <v>874.2627</v>
      </c>
    </row>
    <row r="11" spans="1:44" x14ac:dyDescent="0.2">
      <c r="A11" s="14" t="s">
        <v>82</v>
      </c>
      <c r="B11" s="5">
        <v>9281.1</v>
      </c>
      <c r="C11" s="2"/>
      <c r="D11" s="2"/>
      <c r="E11" s="20">
        <f t="shared" si="0"/>
        <v>0</v>
      </c>
      <c r="F11" s="2"/>
      <c r="G11" s="2"/>
      <c r="H11" s="20">
        <f t="shared" si="1"/>
        <v>0</v>
      </c>
      <c r="I11" s="2"/>
      <c r="J11" s="2"/>
      <c r="K11" s="2"/>
      <c r="L11" s="2"/>
      <c r="M11" s="20">
        <f t="shared" si="2"/>
        <v>0</v>
      </c>
      <c r="N11" s="22">
        <f t="shared" si="3"/>
        <v>0</v>
      </c>
      <c r="O11" s="2">
        <v>5568.66</v>
      </c>
      <c r="P11" s="2"/>
      <c r="Q11" s="5">
        <f t="shared" si="8"/>
        <v>5568.66</v>
      </c>
      <c r="R11" s="2"/>
      <c r="S11" s="2"/>
      <c r="T11" s="5">
        <v>5987.26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0">
        <f t="shared" si="4"/>
        <v>0</v>
      </c>
      <c r="AN11" s="2"/>
      <c r="AO11" s="2"/>
      <c r="AP11" s="20">
        <f t="shared" si="5"/>
        <v>0</v>
      </c>
      <c r="AQ11" s="58">
        <f t="shared" si="6"/>
        <v>0</v>
      </c>
      <c r="AR11" s="22">
        <f t="shared" si="7"/>
        <v>0</v>
      </c>
    </row>
    <row r="12" spans="1:44" x14ac:dyDescent="0.2">
      <c r="A12" s="14" t="s">
        <v>82</v>
      </c>
      <c r="B12" s="5">
        <v>9281.1</v>
      </c>
      <c r="C12" s="2"/>
      <c r="D12" s="2"/>
      <c r="E12" s="20">
        <f t="shared" si="0"/>
        <v>0</v>
      </c>
      <c r="F12" s="2"/>
      <c r="G12" s="2"/>
      <c r="H12" s="20">
        <f t="shared" si="1"/>
        <v>0</v>
      </c>
      <c r="I12" s="2"/>
      <c r="J12" s="2"/>
      <c r="K12" s="2"/>
      <c r="L12" s="2"/>
      <c r="M12" s="20">
        <f t="shared" si="2"/>
        <v>0</v>
      </c>
      <c r="N12" s="22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0">
        <f t="shared" si="4"/>
        <v>0</v>
      </c>
      <c r="AN12" s="2"/>
      <c r="AO12" s="2"/>
      <c r="AP12" s="20">
        <f t="shared" si="5"/>
        <v>0</v>
      </c>
      <c r="AQ12" s="58">
        <f t="shared" si="6"/>
        <v>0</v>
      </c>
      <c r="AR12" s="22">
        <f t="shared" si="7"/>
        <v>0</v>
      </c>
    </row>
    <row r="13" spans="1:44" x14ac:dyDescent="0.2">
      <c r="A13" s="14" t="s">
        <v>82</v>
      </c>
      <c r="B13" s="5">
        <v>9281.1</v>
      </c>
      <c r="C13" s="2"/>
      <c r="D13" s="2"/>
      <c r="E13" s="20">
        <f t="shared" si="0"/>
        <v>0</v>
      </c>
      <c r="F13" s="2"/>
      <c r="G13" s="2"/>
      <c r="H13" s="20">
        <f t="shared" si="1"/>
        <v>0</v>
      </c>
      <c r="I13" s="2"/>
      <c r="J13" s="2"/>
      <c r="K13" s="2"/>
      <c r="L13" s="2"/>
      <c r="M13" s="20">
        <f t="shared" si="2"/>
        <v>0</v>
      </c>
      <c r="N13" s="22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0">
        <f t="shared" si="4"/>
        <v>0</v>
      </c>
      <c r="AN13" s="2"/>
      <c r="AO13" s="2"/>
      <c r="AP13" s="20">
        <f t="shared" si="5"/>
        <v>0</v>
      </c>
      <c r="AQ13" s="58">
        <f t="shared" si="6"/>
        <v>0</v>
      </c>
      <c r="AR13" s="22">
        <f t="shared" si="7"/>
        <v>0</v>
      </c>
    </row>
    <row r="14" spans="1:44" ht="13.5" thickBot="1" x14ac:dyDescent="0.25">
      <c r="A14" s="14" t="s">
        <v>82</v>
      </c>
      <c r="B14" s="5">
        <v>9281.1</v>
      </c>
      <c r="C14" s="8"/>
      <c r="D14" s="8"/>
      <c r="E14" s="20">
        <f t="shared" si="0"/>
        <v>0</v>
      </c>
      <c r="F14" s="8"/>
      <c r="G14" s="8"/>
      <c r="H14" s="20">
        <f t="shared" si="1"/>
        <v>0</v>
      </c>
      <c r="I14" s="8"/>
      <c r="J14" s="8"/>
      <c r="K14" s="8"/>
      <c r="L14" s="8"/>
      <c r="M14" s="20">
        <f t="shared" si="2"/>
        <v>0</v>
      </c>
      <c r="N14" s="22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0">
        <f t="shared" si="4"/>
        <v>0</v>
      </c>
      <c r="AN14" s="8"/>
      <c r="AO14" s="8"/>
      <c r="AP14" s="20">
        <f t="shared" si="5"/>
        <v>0</v>
      </c>
      <c r="AQ14" s="58">
        <f t="shared" si="6"/>
        <v>0</v>
      </c>
      <c r="AR14" s="22">
        <f t="shared" si="7"/>
        <v>0</v>
      </c>
    </row>
    <row r="15" spans="1:44" ht="13.5" thickBot="1" x14ac:dyDescent="0.25">
      <c r="A15" s="12" t="s">
        <v>27</v>
      </c>
      <c r="B15" s="9">
        <f t="shared" ref="B15:G15" si="10">SUM(B3:B14)</f>
        <v>111373.20000000003</v>
      </c>
      <c r="C15" s="9">
        <f t="shared" si="10"/>
        <v>70647.429999999993</v>
      </c>
      <c r="D15" s="9">
        <f t="shared" si="10"/>
        <v>0</v>
      </c>
      <c r="E15" s="21">
        <f t="shared" si="10"/>
        <v>70647.429999999993</v>
      </c>
      <c r="F15" s="9">
        <f t="shared" si="10"/>
        <v>42359.59</v>
      </c>
      <c r="G15" s="9">
        <f t="shared" si="10"/>
        <v>0</v>
      </c>
      <c r="H15" s="21">
        <f t="shared" ref="H15:AK15" si="11">SUM(H3:H14)</f>
        <v>42359.59</v>
      </c>
      <c r="I15" s="9">
        <f t="shared" si="11"/>
        <v>0</v>
      </c>
      <c r="J15" s="9">
        <f t="shared" si="11"/>
        <v>0</v>
      </c>
      <c r="K15" s="9">
        <f t="shared" si="11"/>
        <v>133815.01</v>
      </c>
      <c r="L15" s="9">
        <f t="shared" si="11"/>
        <v>68734.790000000008</v>
      </c>
      <c r="M15" s="21">
        <f t="shared" si="11"/>
        <v>1031.0218500000001</v>
      </c>
      <c r="N15" s="23">
        <f t="shared" si="11"/>
        <v>635.39385000000004</v>
      </c>
      <c r="O15" s="12">
        <f t="shared" si="11"/>
        <v>24567.34</v>
      </c>
      <c r="P15" s="67">
        <f>SUM(P3:P14)</f>
        <v>0</v>
      </c>
      <c r="Q15" s="67">
        <f>SUM(Q3:Q14)</f>
        <v>24567.34</v>
      </c>
      <c r="R15" s="9">
        <f t="shared" si="11"/>
        <v>10351.42</v>
      </c>
      <c r="S15" s="9">
        <f>SUM(S3:S14)</f>
        <v>0</v>
      </c>
      <c r="T15" s="9">
        <f>SUM(T3:T14)</f>
        <v>16338.68</v>
      </c>
      <c r="U15" s="9">
        <f t="shared" si="11"/>
        <v>13040.17</v>
      </c>
      <c r="V15" s="9">
        <f t="shared" si="11"/>
        <v>7154.05</v>
      </c>
      <c r="W15" s="9">
        <f t="shared" si="11"/>
        <v>0</v>
      </c>
      <c r="X15" s="9">
        <f t="shared" si="11"/>
        <v>0</v>
      </c>
      <c r="Y15" s="9">
        <f t="shared" si="11"/>
        <v>87233.24</v>
      </c>
      <c r="Z15" s="9">
        <f t="shared" si="11"/>
        <v>44794.49</v>
      </c>
      <c r="AA15" s="9">
        <f t="shared" si="11"/>
        <v>0</v>
      </c>
      <c r="AB15" s="9">
        <f t="shared" si="11"/>
        <v>0</v>
      </c>
      <c r="AC15" s="9">
        <f t="shared" si="11"/>
        <v>48502.064400000003</v>
      </c>
      <c r="AD15" s="9">
        <f t="shared" si="11"/>
        <v>33806.270000000004</v>
      </c>
      <c r="AE15" s="9">
        <f t="shared" si="11"/>
        <v>4956.88</v>
      </c>
      <c r="AF15" s="9">
        <f t="shared" si="11"/>
        <v>2474.87</v>
      </c>
      <c r="AG15" s="9">
        <f>SUM(AG3:AG14)</f>
        <v>1547.9</v>
      </c>
      <c r="AH15" s="9">
        <f>SUM(AH3:AH14)</f>
        <v>815.55</v>
      </c>
      <c r="AI15" s="9">
        <f t="shared" si="11"/>
        <v>69751.009999999995</v>
      </c>
      <c r="AJ15" s="13">
        <f t="shared" si="11"/>
        <v>37642.660000000003</v>
      </c>
      <c r="AK15" s="9">
        <f t="shared" si="11"/>
        <v>252526.95</v>
      </c>
      <c r="AL15" s="9">
        <f>SUM(AL3:AL14)</f>
        <v>0</v>
      </c>
      <c r="AM15" s="21">
        <f>SUM(AM3:AM14)</f>
        <v>252526.95</v>
      </c>
      <c r="AN15" s="9">
        <f>SUM(AN3:AN14)</f>
        <v>124946.41</v>
      </c>
      <c r="AO15" s="9">
        <f>SUM(AO3:AO14)</f>
        <v>0</v>
      </c>
      <c r="AP15" s="21">
        <f>SUM(AP3:AP14)</f>
        <v>124946.41</v>
      </c>
      <c r="AQ15" s="21">
        <f t="shared" ref="AQ15" si="12">SUM(AQ3:AQ14)</f>
        <v>2487.1032500000001</v>
      </c>
      <c r="AR15" s="23">
        <f t="shared" ref="AR15" si="13">SUM(AR3:AR14)</f>
        <v>1874.19615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74" sqref="A7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9" t="s">
        <v>210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 customHeight="1" x14ac:dyDescent="0.25">
      <c r="A2" s="110" t="s">
        <v>15</v>
      </c>
      <c r="B2" s="112" t="s">
        <v>16</v>
      </c>
      <c r="C2" s="112" t="s">
        <v>17</v>
      </c>
      <c r="D2" s="112" t="s">
        <v>18</v>
      </c>
      <c r="E2" s="112" t="s">
        <v>19</v>
      </c>
      <c r="F2" s="112" t="s">
        <v>20</v>
      </c>
      <c r="G2" s="112" t="s">
        <v>21</v>
      </c>
      <c r="H2" s="112" t="s">
        <v>22</v>
      </c>
      <c r="I2" s="115" t="s">
        <v>23</v>
      </c>
      <c r="J2" s="116"/>
    </row>
    <row r="3" spans="1:10" ht="29.25" customHeight="1" thickBot="1" x14ac:dyDescent="0.3">
      <c r="A3" s="111"/>
      <c r="B3" s="113"/>
      <c r="C3" s="114"/>
      <c r="D3" s="114"/>
      <c r="E3" s="114"/>
      <c r="F3" s="113"/>
      <c r="G3" s="113"/>
      <c r="H3" s="113"/>
      <c r="I3" s="10" t="s">
        <v>24</v>
      </c>
      <c r="J3" s="11" t="s">
        <v>25</v>
      </c>
    </row>
    <row r="4" spans="1:10" x14ac:dyDescent="0.2">
      <c r="A4" s="5">
        <v>1</v>
      </c>
      <c r="B4" s="78">
        <v>2016</v>
      </c>
      <c r="C4" s="94" t="s">
        <v>162</v>
      </c>
      <c r="D4" s="94" t="s">
        <v>154</v>
      </c>
      <c r="E4" s="94" t="s">
        <v>155</v>
      </c>
      <c r="F4" s="5"/>
      <c r="G4" s="26"/>
      <c r="H4" s="95">
        <v>13027</v>
      </c>
      <c r="I4" s="5"/>
      <c r="J4" s="25"/>
    </row>
    <row r="5" spans="1:10" hidden="1" x14ac:dyDescent="0.2">
      <c r="A5" s="2">
        <v>2</v>
      </c>
      <c r="B5" s="78"/>
      <c r="C5" s="94"/>
      <c r="D5" s="94"/>
      <c r="E5" s="94"/>
      <c r="F5" s="2"/>
      <c r="G5" s="75"/>
      <c r="H5" s="2"/>
      <c r="I5" s="2"/>
      <c r="J5" s="2"/>
    </row>
    <row r="6" spans="1:10" hidden="1" x14ac:dyDescent="0.2">
      <c r="A6" s="2">
        <v>3</v>
      </c>
      <c r="B6" s="78"/>
      <c r="C6" s="94"/>
      <c r="D6" s="94"/>
      <c r="E6" s="94"/>
      <c r="F6" s="2"/>
      <c r="G6" s="75"/>
      <c r="H6" s="2"/>
      <c r="I6" s="2"/>
      <c r="J6" s="2"/>
    </row>
    <row r="7" spans="1:10" hidden="1" x14ac:dyDescent="0.2">
      <c r="A7" s="2">
        <v>4</v>
      </c>
      <c r="B7" s="78"/>
      <c r="C7" s="94"/>
      <c r="D7" s="94"/>
      <c r="E7" s="94"/>
      <c r="F7" s="2"/>
      <c r="G7" s="52"/>
      <c r="H7" s="53"/>
      <c r="I7" s="2"/>
      <c r="J7" s="2"/>
    </row>
    <row r="8" spans="1:10" hidden="1" x14ac:dyDescent="0.2">
      <c r="A8" s="2">
        <v>5</v>
      </c>
      <c r="B8" s="78"/>
      <c r="C8" s="89"/>
      <c r="D8" s="50"/>
      <c r="E8" s="51"/>
      <c r="F8" s="2"/>
      <c r="G8" s="52"/>
      <c r="H8" s="53"/>
      <c r="I8" s="2"/>
      <c r="J8" s="2"/>
    </row>
    <row r="9" spans="1:10" hidden="1" x14ac:dyDescent="0.2">
      <c r="A9" s="2">
        <v>6</v>
      </c>
      <c r="B9" s="78"/>
      <c r="C9" s="49"/>
      <c r="D9" s="88"/>
      <c r="E9" s="51"/>
      <c r="F9" s="2"/>
      <c r="G9" s="52"/>
      <c r="H9" s="53"/>
      <c r="I9" s="2"/>
      <c r="J9" s="2"/>
    </row>
    <row r="10" spans="1:10" hidden="1" x14ac:dyDescent="0.2">
      <c r="A10" s="2">
        <v>7</v>
      </c>
      <c r="B10" s="78"/>
      <c r="C10" s="49"/>
      <c r="D10" s="51"/>
      <c r="E10" s="51"/>
      <c r="F10" s="2"/>
      <c r="G10" s="52"/>
      <c r="H10" s="53"/>
      <c r="I10" s="2"/>
      <c r="J10" s="2"/>
    </row>
    <row r="11" spans="1:10" hidden="1" x14ac:dyDescent="0.2">
      <c r="A11" s="2">
        <v>8</v>
      </c>
      <c r="B11" s="78"/>
      <c r="C11" s="49"/>
      <c r="D11" s="50"/>
      <c r="E11" s="51"/>
      <c r="F11" s="2"/>
      <c r="G11" s="52"/>
      <c r="H11" s="77"/>
      <c r="I11" s="2"/>
      <c r="J11" s="2"/>
    </row>
    <row r="12" spans="1:10" hidden="1" x14ac:dyDescent="0.2">
      <c r="A12" s="2">
        <v>9</v>
      </c>
      <c r="B12" s="78"/>
      <c r="C12" s="49"/>
      <c r="D12" s="50"/>
      <c r="E12" s="2"/>
      <c r="F12" s="2"/>
      <c r="G12" s="75"/>
      <c r="H12" s="2"/>
      <c r="I12" s="2"/>
      <c r="J12" s="2"/>
    </row>
    <row r="13" spans="1:10" hidden="1" x14ac:dyDescent="0.2">
      <c r="A13" s="2">
        <v>10</v>
      </c>
      <c r="B13" s="78"/>
      <c r="C13" s="49"/>
      <c r="D13" s="75"/>
      <c r="E13" s="2"/>
      <c r="F13" s="2"/>
      <c r="G13" s="75"/>
      <c r="H13" s="2"/>
      <c r="I13" s="2"/>
      <c r="J13" s="2"/>
    </row>
    <row r="14" spans="1:10" hidden="1" x14ac:dyDescent="0.2">
      <c r="A14" s="2">
        <v>11</v>
      </c>
      <c r="B14" s="78"/>
      <c r="C14" s="49"/>
      <c r="D14" s="75"/>
      <c r="E14" s="75"/>
      <c r="F14" s="2"/>
      <c r="G14" s="75"/>
      <c r="H14" s="2"/>
      <c r="I14" s="2"/>
      <c r="J14" s="2"/>
    </row>
    <row r="15" spans="1:10" hidden="1" x14ac:dyDescent="0.2">
      <c r="A15" s="2">
        <v>12</v>
      </c>
      <c r="B15" s="78"/>
      <c r="C15" s="49"/>
      <c r="D15" s="75"/>
      <c r="E15" s="2"/>
      <c r="F15" s="2"/>
      <c r="G15" s="75"/>
      <c r="H15" s="2"/>
      <c r="I15" s="2"/>
      <c r="J15" s="2"/>
    </row>
    <row r="16" spans="1:10" hidden="1" x14ac:dyDescent="0.2">
      <c r="A16" s="2">
        <v>13</v>
      </c>
      <c r="B16" s="78"/>
      <c r="C16" s="49"/>
      <c r="D16" s="75"/>
      <c r="E16" s="2"/>
      <c r="F16" s="2"/>
      <c r="G16" s="75"/>
      <c r="H16" s="2"/>
      <c r="I16" s="2"/>
      <c r="J16" s="2"/>
    </row>
    <row r="17" spans="1:10" hidden="1" x14ac:dyDescent="0.2">
      <c r="A17" s="2">
        <v>14</v>
      </c>
      <c r="B17" s="78"/>
      <c r="C17" s="49"/>
      <c r="D17" s="75"/>
      <c r="E17" s="2"/>
      <c r="F17" s="2"/>
      <c r="G17" s="75"/>
      <c r="H17" s="2"/>
      <c r="I17" s="2"/>
      <c r="J17" s="2"/>
    </row>
    <row r="18" spans="1:10" hidden="1" x14ac:dyDescent="0.2">
      <c r="A18" s="2">
        <v>15</v>
      </c>
      <c r="B18" s="78"/>
      <c r="C18" s="49"/>
      <c r="D18" s="75"/>
      <c r="E18" s="2"/>
      <c r="F18" s="2"/>
      <c r="G18" s="75"/>
      <c r="H18" s="2"/>
      <c r="I18" s="2"/>
      <c r="J18" s="2"/>
    </row>
    <row r="19" spans="1:10" hidden="1" x14ac:dyDescent="0.2">
      <c r="A19" s="2">
        <v>16</v>
      </c>
      <c r="B19" s="78"/>
      <c r="C19" s="49"/>
      <c r="D19" s="75"/>
      <c r="E19" s="75"/>
      <c r="F19" s="2"/>
      <c r="G19" s="75"/>
      <c r="H19" s="2"/>
      <c r="I19" s="2"/>
      <c r="J19" s="2"/>
    </row>
    <row r="20" spans="1:10" hidden="1" x14ac:dyDescent="0.2">
      <c r="A20" s="2">
        <v>17</v>
      </c>
      <c r="B20" s="48"/>
      <c r="C20" s="49"/>
      <c r="D20" s="75"/>
      <c r="E20" s="2"/>
      <c r="F20" s="2"/>
      <c r="G20" s="75"/>
      <c r="H20" s="2"/>
      <c r="I20" s="2"/>
      <c r="J20" s="2"/>
    </row>
    <row r="21" spans="1:10" hidden="1" x14ac:dyDescent="0.2">
      <c r="A21" s="2">
        <v>18</v>
      </c>
      <c r="B21" s="79"/>
      <c r="C21" s="49"/>
      <c r="D21" s="75"/>
      <c r="E21" s="2"/>
      <c r="F21" s="2"/>
      <c r="G21" s="75"/>
      <c r="H21" s="2"/>
      <c r="I21" s="2"/>
      <c r="J21" s="2"/>
    </row>
    <row r="22" spans="1:10" hidden="1" x14ac:dyDescent="0.2">
      <c r="A22" s="2">
        <v>19</v>
      </c>
      <c r="B22" s="79"/>
      <c r="C22" s="49"/>
      <c r="D22" s="75"/>
      <c r="E22" s="75"/>
      <c r="F22" s="2"/>
      <c r="G22" s="75"/>
      <c r="H22" s="2"/>
      <c r="I22" s="2"/>
      <c r="J22" s="2"/>
    </row>
    <row r="23" spans="1:10" hidden="1" x14ac:dyDescent="0.2">
      <c r="A23" s="2">
        <v>20</v>
      </c>
      <c r="B23" s="79"/>
      <c r="C23" s="49"/>
      <c r="D23" s="75"/>
      <c r="E23" s="2"/>
      <c r="F23" s="2"/>
      <c r="G23" s="75"/>
      <c r="H23" s="2"/>
      <c r="I23" s="2"/>
      <c r="J23" s="2"/>
    </row>
    <row r="24" spans="1:10" hidden="1" x14ac:dyDescent="0.2">
      <c r="A24" s="2">
        <v>21</v>
      </c>
      <c r="B24" s="79"/>
      <c r="C24" s="49"/>
      <c r="D24" s="75"/>
      <c r="E24" s="2"/>
      <c r="F24" s="2"/>
      <c r="G24" s="75"/>
      <c r="H24" s="2"/>
      <c r="I24" s="2"/>
      <c r="J24" s="2"/>
    </row>
    <row r="25" spans="1:10" hidden="1" x14ac:dyDescent="0.2">
      <c r="A25" s="2">
        <v>22</v>
      </c>
      <c r="B25" s="79"/>
      <c r="C25" s="49"/>
      <c r="D25" s="75"/>
      <c r="E25" s="2"/>
      <c r="F25" s="2"/>
      <c r="G25" s="75"/>
      <c r="H25" s="2"/>
      <c r="I25" s="2"/>
      <c r="J25" s="2"/>
    </row>
    <row r="26" spans="1:10" hidden="1" x14ac:dyDescent="0.2">
      <c r="A26" s="2">
        <v>23</v>
      </c>
      <c r="B26" s="79"/>
      <c r="C26" s="49"/>
      <c r="D26" s="75"/>
      <c r="E26" s="2"/>
      <c r="F26" s="2"/>
      <c r="G26" s="75"/>
      <c r="H26" s="2"/>
      <c r="I26" s="2"/>
      <c r="J26" s="2"/>
    </row>
    <row r="27" spans="1:10" hidden="1" x14ac:dyDescent="0.2">
      <c r="A27" s="2">
        <v>24</v>
      </c>
      <c r="B27" s="79"/>
      <c r="C27" s="49"/>
      <c r="D27" s="75"/>
      <c r="E27" s="75"/>
      <c r="F27" s="2"/>
      <c r="G27" s="75"/>
      <c r="H27" s="2"/>
      <c r="I27" s="2"/>
      <c r="J27" s="2"/>
    </row>
    <row r="28" spans="1:10" hidden="1" x14ac:dyDescent="0.2">
      <c r="A28" s="2">
        <v>25</v>
      </c>
      <c r="B28" s="79"/>
      <c r="C28" s="49"/>
      <c r="D28" s="75"/>
      <c r="E28" s="75"/>
      <c r="F28" s="2"/>
      <c r="G28" s="75"/>
      <c r="H28" s="2"/>
      <c r="I28" s="2"/>
      <c r="J28" s="2"/>
    </row>
    <row r="29" spans="1:10" hidden="1" x14ac:dyDescent="0.2">
      <c r="A29" s="2">
        <v>26</v>
      </c>
      <c r="B29" s="2"/>
      <c r="C29" s="49"/>
      <c r="D29" s="75"/>
      <c r="E29" s="2"/>
      <c r="F29" s="2"/>
      <c r="G29" s="75"/>
      <c r="H29" s="2"/>
      <c r="I29" s="2"/>
      <c r="J29" s="2"/>
    </row>
    <row r="30" spans="1:10" hidden="1" x14ac:dyDescent="0.2">
      <c r="A30" s="2">
        <v>27</v>
      </c>
      <c r="B30" s="2"/>
      <c r="C30" s="49"/>
      <c r="D30" s="75"/>
      <c r="E30" s="2"/>
      <c r="F30" s="2"/>
      <c r="G30" s="75"/>
      <c r="H30" s="2"/>
      <c r="I30" s="2"/>
      <c r="J30" s="2"/>
    </row>
    <row r="31" spans="1:10" hidden="1" x14ac:dyDescent="0.2">
      <c r="A31" s="2">
        <v>28</v>
      </c>
      <c r="B31" s="2"/>
      <c r="C31" s="49"/>
      <c r="D31" s="75"/>
      <c r="E31" s="75"/>
      <c r="F31" s="2"/>
      <c r="G31" s="75"/>
      <c r="H31" s="2"/>
      <c r="I31" s="2"/>
      <c r="J31" s="2"/>
    </row>
    <row r="32" spans="1:10" hidden="1" x14ac:dyDescent="0.2">
      <c r="A32" s="2">
        <v>29</v>
      </c>
      <c r="B32" s="2"/>
      <c r="C32" s="49"/>
      <c r="D32" s="75"/>
      <c r="E32" s="2"/>
      <c r="F32" s="2"/>
      <c r="G32" s="75"/>
      <c r="H32" s="2"/>
      <c r="I32" s="2"/>
      <c r="J32" s="2"/>
    </row>
    <row r="33" spans="1:10" hidden="1" x14ac:dyDescent="0.2">
      <c r="A33" s="2">
        <v>30</v>
      </c>
      <c r="B33" s="2"/>
      <c r="C33" s="49"/>
      <c r="D33" s="75"/>
      <c r="E33" s="2"/>
      <c r="F33" s="2"/>
      <c r="G33" s="75"/>
      <c r="H33" s="2"/>
      <c r="I33" s="2"/>
      <c r="J33" s="2"/>
    </row>
    <row r="34" spans="1:10" hidden="1" x14ac:dyDescent="0.2">
      <c r="A34" s="2">
        <v>31</v>
      </c>
      <c r="B34" s="2"/>
      <c r="C34" s="49"/>
      <c r="D34" s="75"/>
      <c r="E34" s="2"/>
      <c r="F34" s="2"/>
      <c r="G34" s="75"/>
      <c r="H34" s="2"/>
      <c r="I34" s="2"/>
      <c r="J34" s="2"/>
    </row>
    <row r="35" spans="1:10" hidden="1" x14ac:dyDescent="0.2">
      <c r="A35" s="2">
        <v>32</v>
      </c>
      <c r="B35" s="2"/>
      <c r="C35" s="49"/>
      <c r="D35" s="75"/>
      <c r="E35" s="2"/>
      <c r="F35" s="2"/>
      <c r="G35" s="75"/>
      <c r="H35" s="2"/>
      <c r="I35" s="2"/>
      <c r="J35" s="2"/>
    </row>
    <row r="36" spans="1:10" hidden="1" x14ac:dyDescent="0.2">
      <c r="A36" s="2">
        <v>33</v>
      </c>
      <c r="B36" s="2"/>
      <c r="C36" s="49"/>
      <c r="D36" s="75"/>
      <c r="E36" s="2"/>
      <c r="F36" s="2"/>
      <c r="G36" s="75"/>
      <c r="H36" s="2"/>
      <c r="I36" s="2"/>
      <c r="J36" s="2"/>
    </row>
    <row r="37" spans="1:10" hidden="1" x14ac:dyDescent="0.2">
      <c r="A37" s="2">
        <v>34</v>
      </c>
      <c r="B37" s="2"/>
      <c r="C37" s="49"/>
      <c r="D37" s="75"/>
      <c r="E37" s="2"/>
      <c r="F37" s="2"/>
      <c r="G37" s="75"/>
      <c r="H37" s="2"/>
      <c r="I37" s="2"/>
      <c r="J37" s="2"/>
    </row>
    <row r="38" spans="1:10" hidden="1" x14ac:dyDescent="0.2">
      <c r="A38" s="2">
        <v>35</v>
      </c>
      <c r="B38" s="2"/>
      <c r="C38" s="49"/>
      <c r="D38" s="75"/>
      <c r="E38" s="2"/>
      <c r="F38" s="2"/>
      <c r="G38" s="75"/>
      <c r="H38" s="2"/>
      <c r="I38" s="2"/>
      <c r="J38" s="2"/>
    </row>
    <row r="39" spans="1:10" hidden="1" x14ac:dyDescent="0.2">
      <c r="A39" s="2">
        <v>36</v>
      </c>
      <c r="B39" s="2"/>
      <c r="C39" s="49"/>
      <c r="D39" s="75"/>
      <c r="E39" s="2"/>
      <c r="F39" s="2"/>
      <c r="G39" s="75"/>
      <c r="H39" s="2"/>
      <c r="I39" s="2"/>
      <c r="J39" s="2"/>
    </row>
    <row r="40" spans="1:10" hidden="1" x14ac:dyDescent="0.2">
      <c r="A40" s="2">
        <v>37</v>
      </c>
      <c r="B40" s="2"/>
      <c r="C40" s="49"/>
      <c r="D40" s="75"/>
      <c r="E40" s="2"/>
      <c r="F40" s="2"/>
      <c r="G40" s="75"/>
      <c r="H40" s="2"/>
      <c r="I40" s="2"/>
      <c r="J40" s="2"/>
    </row>
    <row r="41" spans="1:10" hidden="1" x14ac:dyDescent="0.2">
      <c r="A41" s="2">
        <v>17</v>
      </c>
      <c r="B41" s="89"/>
      <c r="C41" s="49"/>
      <c r="D41" s="75"/>
      <c r="E41" s="2"/>
      <c r="F41" s="2"/>
      <c r="G41" s="75"/>
      <c r="H41" s="2"/>
      <c r="I41" s="2"/>
      <c r="J41" s="2"/>
    </row>
    <row r="42" spans="1:10" hidden="1" x14ac:dyDescent="0.2">
      <c r="A42" s="2">
        <v>18</v>
      </c>
      <c r="B42" s="89"/>
      <c r="C42" s="49"/>
      <c r="D42" s="75"/>
      <c r="E42" s="2"/>
      <c r="F42" s="2"/>
      <c r="G42" s="75"/>
      <c r="H42" s="2"/>
      <c r="I42" s="2"/>
      <c r="J42" s="2"/>
    </row>
    <row r="43" spans="1:10" hidden="1" x14ac:dyDescent="0.2">
      <c r="A43" s="2">
        <v>19</v>
      </c>
      <c r="B43" s="89"/>
      <c r="C43" s="49"/>
      <c r="D43" s="75"/>
      <c r="E43" s="2"/>
      <c r="F43" s="2"/>
      <c r="G43" s="75"/>
      <c r="H43" s="2"/>
      <c r="I43" s="2"/>
      <c r="J43" s="2"/>
    </row>
    <row r="44" spans="1:10" hidden="1" x14ac:dyDescent="0.2">
      <c r="A44" s="2">
        <v>20</v>
      </c>
      <c r="B44" s="89"/>
      <c r="C44" s="49"/>
      <c r="D44" s="75"/>
      <c r="E44" s="2"/>
      <c r="F44" s="2"/>
      <c r="G44" s="75"/>
      <c r="H44" s="2"/>
      <c r="I44" s="2"/>
      <c r="J44" s="2"/>
    </row>
    <row r="45" spans="1:10" hidden="1" x14ac:dyDescent="0.2">
      <c r="A45" s="2"/>
      <c r="B45" s="2"/>
      <c r="C45" s="49"/>
      <c r="D45" s="75"/>
      <c r="E45" s="2"/>
      <c r="F45" s="2"/>
      <c r="G45" s="75"/>
      <c r="H45" s="2"/>
      <c r="I45" s="2"/>
      <c r="J45" s="2"/>
    </row>
    <row r="46" spans="1:10" hidden="1" x14ac:dyDescent="0.2">
      <c r="A46" s="2"/>
      <c r="B46" s="2"/>
      <c r="C46" s="49"/>
      <c r="D46" s="75"/>
      <c r="E46" s="2"/>
      <c r="F46" s="2"/>
      <c r="G46" s="75"/>
      <c r="H46" s="2"/>
      <c r="I46" s="2"/>
      <c r="J46" s="2"/>
    </row>
    <row r="47" spans="1:10" hidden="1" x14ac:dyDescent="0.2">
      <c r="A47" s="2">
        <v>21</v>
      </c>
      <c r="B47" s="2"/>
      <c r="C47" s="49"/>
      <c r="D47" s="75"/>
      <c r="E47" s="2"/>
      <c r="F47" s="2"/>
      <c r="G47" s="75"/>
      <c r="H47" s="2"/>
      <c r="I47" s="2"/>
      <c r="J47" s="2"/>
    </row>
    <row r="48" spans="1:10" hidden="1" x14ac:dyDescent="0.2">
      <c r="A48" s="2">
        <v>22</v>
      </c>
      <c r="B48" s="79"/>
      <c r="C48" s="49"/>
      <c r="D48" s="75"/>
      <c r="E48" s="2"/>
      <c r="F48" s="2"/>
      <c r="G48" s="75"/>
      <c r="H48" s="2"/>
      <c r="I48" s="2"/>
      <c r="J48" s="2"/>
    </row>
    <row r="49" spans="1:10" hidden="1" x14ac:dyDescent="0.2">
      <c r="A49" s="2">
        <v>23</v>
      </c>
      <c r="B49" s="79"/>
      <c r="C49" s="89"/>
      <c r="D49" s="75"/>
      <c r="E49" s="2"/>
      <c r="F49" s="2"/>
      <c r="G49" s="75"/>
      <c r="H49" s="2"/>
      <c r="I49" s="8"/>
      <c r="J49" s="8"/>
    </row>
    <row r="50" spans="1:10" hidden="1" x14ac:dyDescent="0.2">
      <c r="A50" s="2">
        <v>24</v>
      </c>
      <c r="B50" s="79"/>
      <c r="C50" s="89"/>
      <c r="D50" s="75"/>
      <c r="E50" s="2"/>
      <c r="F50" s="2"/>
      <c r="G50" s="75"/>
      <c r="H50" s="2"/>
      <c r="I50" s="8"/>
      <c r="J50" s="8"/>
    </row>
    <row r="51" spans="1:10" hidden="1" x14ac:dyDescent="0.2">
      <c r="A51" s="2">
        <v>25</v>
      </c>
      <c r="B51" s="79"/>
      <c r="C51" s="89"/>
      <c r="D51" s="75"/>
      <c r="E51" s="2"/>
      <c r="F51" s="2"/>
      <c r="G51" s="75"/>
      <c r="H51" s="2"/>
      <c r="I51" s="8"/>
      <c r="J51" s="8"/>
    </row>
    <row r="52" spans="1:10" x14ac:dyDescent="0.2">
      <c r="A52" s="2">
        <v>2</v>
      </c>
      <c r="B52" s="78">
        <v>2016</v>
      </c>
      <c r="C52" s="94" t="s">
        <v>162</v>
      </c>
      <c r="D52" s="94" t="s">
        <v>154</v>
      </c>
      <c r="E52" s="2" t="s">
        <v>187</v>
      </c>
      <c r="F52" s="2"/>
      <c r="G52" s="75"/>
      <c r="H52" s="24">
        <v>1597</v>
      </c>
      <c r="I52" s="8"/>
      <c r="J52" s="8"/>
    </row>
    <row r="53" spans="1:10" x14ac:dyDescent="0.2">
      <c r="A53" s="2">
        <v>3</v>
      </c>
      <c r="B53" s="78">
        <v>2016</v>
      </c>
      <c r="C53" s="89" t="s">
        <v>164</v>
      </c>
      <c r="D53" s="75" t="s">
        <v>173</v>
      </c>
      <c r="E53" s="2" t="s">
        <v>188</v>
      </c>
      <c r="F53" s="2"/>
      <c r="G53" s="75"/>
      <c r="H53" s="24">
        <v>3692</v>
      </c>
      <c r="I53" s="8"/>
      <c r="J53" s="8"/>
    </row>
    <row r="54" spans="1:10" x14ac:dyDescent="0.2">
      <c r="A54" s="2">
        <v>4</v>
      </c>
      <c r="B54" s="78">
        <v>2016</v>
      </c>
      <c r="C54" s="89" t="s">
        <v>164</v>
      </c>
      <c r="D54" s="75" t="s">
        <v>173</v>
      </c>
      <c r="E54" s="2" t="s">
        <v>189</v>
      </c>
      <c r="F54" s="2"/>
      <c r="G54" s="75"/>
      <c r="H54" s="24">
        <v>587</v>
      </c>
      <c r="I54" s="8"/>
      <c r="J54" s="8"/>
    </row>
    <row r="55" spans="1:10" x14ac:dyDescent="0.2">
      <c r="A55" s="2">
        <v>5</v>
      </c>
      <c r="B55" s="78">
        <v>2016</v>
      </c>
      <c r="C55" s="89" t="s">
        <v>170</v>
      </c>
      <c r="D55" s="75"/>
      <c r="E55" s="2" t="s">
        <v>190</v>
      </c>
      <c r="F55" s="2"/>
      <c r="G55" s="75"/>
      <c r="H55" s="24">
        <v>20533</v>
      </c>
      <c r="I55" s="8"/>
      <c r="J55" s="8"/>
    </row>
    <row r="56" spans="1:10" x14ac:dyDescent="0.2">
      <c r="A56" s="2">
        <v>6</v>
      </c>
      <c r="B56" s="78">
        <v>2016</v>
      </c>
      <c r="C56" s="89" t="s">
        <v>177</v>
      </c>
      <c r="D56" s="75" t="s">
        <v>110</v>
      </c>
      <c r="E56" s="2" t="s">
        <v>191</v>
      </c>
      <c r="F56" s="2"/>
      <c r="G56" s="75"/>
      <c r="H56" s="24">
        <v>1254</v>
      </c>
      <c r="I56" s="8"/>
      <c r="J56" s="8"/>
    </row>
    <row r="57" spans="1:10" hidden="1" x14ac:dyDescent="0.2">
      <c r="A57" s="2">
        <v>7</v>
      </c>
      <c r="B57" s="78">
        <v>2016</v>
      </c>
      <c r="C57" s="89"/>
      <c r="D57" s="75"/>
      <c r="E57" s="2"/>
      <c r="F57" s="2"/>
      <c r="G57" s="75"/>
      <c r="H57" s="24"/>
      <c r="I57" s="8"/>
      <c r="J57" s="8"/>
    </row>
    <row r="58" spans="1:10" hidden="1" x14ac:dyDescent="0.2">
      <c r="A58" s="2">
        <v>8</v>
      </c>
      <c r="B58" s="78">
        <v>2016</v>
      </c>
      <c r="C58" s="89"/>
      <c r="D58" s="75"/>
      <c r="E58" s="2"/>
      <c r="F58" s="2"/>
      <c r="G58" s="75"/>
      <c r="H58" s="24"/>
      <c r="I58" s="8"/>
      <c r="J58" s="8"/>
    </row>
    <row r="59" spans="1:10" hidden="1" x14ac:dyDescent="0.2">
      <c r="A59" s="2">
        <v>9</v>
      </c>
      <c r="B59" s="78">
        <v>2016</v>
      </c>
      <c r="C59" s="89"/>
      <c r="D59" s="75"/>
      <c r="E59" s="2"/>
      <c r="F59" s="2"/>
      <c r="G59" s="75"/>
      <c r="H59" s="24"/>
      <c r="I59" s="8"/>
      <c r="J59" s="8"/>
    </row>
    <row r="60" spans="1:10" hidden="1" x14ac:dyDescent="0.2">
      <c r="A60" s="2">
        <v>10</v>
      </c>
      <c r="B60" s="78">
        <v>2016</v>
      </c>
      <c r="C60" s="89"/>
      <c r="D60" s="75"/>
      <c r="E60" s="2"/>
      <c r="F60" s="2"/>
      <c r="G60" s="75"/>
      <c r="H60" s="24"/>
      <c r="I60" s="8"/>
      <c r="J60" s="8"/>
    </row>
    <row r="61" spans="1:10" hidden="1" x14ac:dyDescent="0.2">
      <c r="A61" s="2">
        <v>11</v>
      </c>
      <c r="B61" s="78">
        <v>2016</v>
      </c>
      <c r="C61" s="89"/>
      <c r="D61" s="75"/>
      <c r="E61" s="2"/>
      <c r="F61" s="2"/>
      <c r="G61" s="75"/>
      <c r="H61" s="24"/>
      <c r="I61" s="8"/>
      <c r="J61" s="8"/>
    </row>
    <row r="62" spans="1:10" hidden="1" x14ac:dyDescent="0.2">
      <c r="A62" s="2">
        <v>12</v>
      </c>
      <c r="B62" s="78">
        <v>2016</v>
      </c>
      <c r="C62" s="89"/>
      <c r="D62" s="75"/>
      <c r="E62" s="2"/>
      <c r="F62" s="2"/>
      <c r="G62" s="75"/>
      <c r="H62" s="24"/>
      <c r="I62" s="8"/>
      <c r="J62" s="8"/>
    </row>
    <row r="63" spans="1:10" x14ac:dyDescent="0.2">
      <c r="A63" s="78">
        <v>7</v>
      </c>
      <c r="B63" s="78">
        <v>2016</v>
      </c>
      <c r="C63" s="89" t="s">
        <v>193</v>
      </c>
      <c r="D63" s="75" t="s">
        <v>211</v>
      </c>
      <c r="E63" s="2" t="s">
        <v>212</v>
      </c>
      <c r="F63" s="2"/>
      <c r="G63" s="75"/>
      <c r="H63" s="24">
        <v>2639</v>
      </c>
      <c r="I63" s="8"/>
      <c r="J63" s="8"/>
    </row>
    <row r="64" spans="1:10" x14ac:dyDescent="0.2">
      <c r="A64" s="2">
        <v>8</v>
      </c>
      <c r="B64" s="78">
        <v>2016</v>
      </c>
      <c r="C64" s="89" t="s">
        <v>193</v>
      </c>
      <c r="D64" s="75" t="s">
        <v>213</v>
      </c>
      <c r="E64" s="2" t="s">
        <v>214</v>
      </c>
      <c r="F64" s="2"/>
      <c r="G64" s="75"/>
      <c r="H64" s="24">
        <v>829</v>
      </c>
      <c r="I64" s="8"/>
      <c r="J64" s="8"/>
    </row>
    <row r="65" spans="1:10" x14ac:dyDescent="0.2">
      <c r="A65" s="2">
        <v>9</v>
      </c>
      <c r="B65" s="78">
        <v>2016</v>
      </c>
      <c r="C65" s="89" t="s">
        <v>193</v>
      </c>
      <c r="D65" s="75" t="s">
        <v>198</v>
      </c>
      <c r="E65" s="2" t="s">
        <v>215</v>
      </c>
      <c r="F65" s="2"/>
      <c r="G65" s="75"/>
      <c r="H65" s="24">
        <v>851</v>
      </c>
      <c r="I65" s="8"/>
      <c r="J65" s="8"/>
    </row>
    <row r="66" spans="1:10" x14ac:dyDescent="0.2">
      <c r="A66" s="2">
        <v>10</v>
      </c>
      <c r="B66" s="78">
        <v>2016</v>
      </c>
      <c r="C66" s="89" t="s">
        <v>193</v>
      </c>
      <c r="D66" s="75" t="s">
        <v>216</v>
      </c>
      <c r="E66" s="2" t="s">
        <v>212</v>
      </c>
      <c r="F66" s="2"/>
      <c r="G66" s="75"/>
      <c r="H66" s="24">
        <v>877</v>
      </c>
      <c r="I66" s="8"/>
      <c r="J66" s="8"/>
    </row>
    <row r="67" spans="1:10" x14ac:dyDescent="0.2">
      <c r="A67" s="2">
        <v>11</v>
      </c>
      <c r="B67" s="78">
        <v>2016</v>
      </c>
      <c r="C67" s="89" t="s">
        <v>193</v>
      </c>
      <c r="D67" s="75" t="s">
        <v>110</v>
      </c>
      <c r="E67" s="2" t="s">
        <v>217</v>
      </c>
      <c r="F67" s="2"/>
      <c r="G67" s="75"/>
      <c r="H67" s="24">
        <v>840</v>
      </c>
      <c r="I67" s="8"/>
      <c r="J67" s="8"/>
    </row>
    <row r="68" spans="1:10" x14ac:dyDescent="0.2">
      <c r="A68" s="2">
        <v>12</v>
      </c>
      <c r="B68" s="78">
        <v>2016</v>
      </c>
      <c r="C68" s="89" t="s">
        <v>193</v>
      </c>
      <c r="D68" s="75" t="s">
        <v>218</v>
      </c>
      <c r="E68" s="2" t="s">
        <v>219</v>
      </c>
      <c r="F68" s="2"/>
      <c r="G68" s="75"/>
      <c r="H68" s="24">
        <v>839</v>
      </c>
      <c r="I68" s="8"/>
      <c r="J68" s="8"/>
    </row>
    <row r="69" spans="1:10" ht="13.5" thickBot="1" x14ac:dyDescent="0.25">
      <c r="A69" s="117" t="s">
        <v>26</v>
      </c>
      <c r="B69" s="118"/>
      <c r="C69" s="118"/>
      <c r="D69" s="118"/>
      <c r="E69" s="118"/>
      <c r="F69" s="118"/>
      <c r="G69" s="119"/>
      <c r="H69" s="27">
        <f>'[1]декабрь ТО 16'!$W$61+'[1]декабрь ТО 16'!$Y$61</f>
        <v>5124.8806499999992</v>
      </c>
      <c r="I69" s="8"/>
      <c r="J69" s="8"/>
    </row>
    <row r="70" spans="1:10" ht="15.75" thickBot="1" x14ac:dyDescent="0.3">
      <c r="A70" s="120" t="s">
        <v>27</v>
      </c>
      <c r="B70" s="121"/>
      <c r="C70" s="121"/>
      <c r="D70" s="121"/>
      <c r="E70" s="121"/>
      <c r="F70" s="121"/>
      <c r="G70" s="122"/>
      <c r="H70" s="28">
        <f>SUM(H4:H69)</f>
        <v>52689.880649999999</v>
      </c>
      <c r="I70" s="123"/>
      <c r="J70" s="124"/>
    </row>
    <row r="73" spans="1:10" x14ac:dyDescent="0.2">
      <c r="A73" s="80" t="s">
        <v>192</v>
      </c>
      <c r="B73" s="80"/>
      <c r="C73" s="80"/>
      <c r="D73" s="80"/>
      <c r="E73" s="80"/>
    </row>
  </sheetData>
  <mergeCells count="13">
    <mergeCell ref="A69:G69"/>
    <mergeCell ref="A70:G70"/>
    <mergeCell ref="I70:J70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F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0" t="s">
        <v>12</v>
      </c>
      <c r="C2" s="100"/>
      <c r="D2" s="100"/>
      <c r="E2" s="100"/>
      <c r="F2" s="100"/>
    </row>
    <row r="3" spans="2:9" ht="26.25" customHeight="1" x14ac:dyDescent="0.35">
      <c r="B3" s="99" t="s">
        <v>109</v>
      </c>
      <c r="C3" s="99"/>
      <c r="D3" s="99"/>
      <c r="E3" s="99"/>
      <c r="F3" s="99"/>
      <c r="G3" s="1"/>
      <c r="H3" s="1"/>
      <c r="I3" s="1"/>
    </row>
    <row r="4" spans="2:9" ht="30" customHeight="1" thickBot="1" x14ac:dyDescent="0.25">
      <c r="B4" s="99"/>
      <c r="C4" s="99"/>
      <c r="D4" s="99"/>
      <c r="E4" s="99"/>
      <c r="F4" s="99"/>
    </row>
    <row r="5" spans="2:9" ht="60.75" thickBot="1" x14ac:dyDescent="0.3">
      <c r="B5" s="6" t="s">
        <v>0</v>
      </c>
      <c r="C5" s="6" t="s">
        <v>10</v>
      </c>
      <c r="D5" s="6" t="s">
        <v>11</v>
      </c>
      <c r="E5" s="7" t="s">
        <v>13</v>
      </c>
      <c r="F5" s="7" t="s">
        <v>14</v>
      </c>
    </row>
    <row r="6" spans="2:9" x14ac:dyDescent="0.2">
      <c r="B6" s="60" t="s">
        <v>107</v>
      </c>
      <c r="C6" s="61">
        <f>'отчет тек. ремонт'!B11</f>
        <v>629803.2699999999</v>
      </c>
      <c r="D6" s="61">
        <f>'отчет тек. ремонт'!C11</f>
        <v>788859.79000000015</v>
      </c>
      <c r="E6" s="61" t="e">
        <f>'отчет тек. ремонт'!#REF!</f>
        <v>#REF!</v>
      </c>
      <c r="F6" s="81" t="e">
        <f>'отчет тек. ремонт'!#REF!</f>
        <v>#REF!</v>
      </c>
    </row>
    <row r="7" spans="2:9" ht="25.5" x14ac:dyDescent="0.2">
      <c r="B7" s="62" t="s">
        <v>1</v>
      </c>
      <c r="C7" s="2">
        <f>'отчет тек. ремонт'!B19</f>
        <v>22272.720000000001</v>
      </c>
      <c r="D7" s="24">
        <f>'отчет тек. ремонт'!C19</f>
        <v>19473.46</v>
      </c>
      <c r="E7" s="2" t="e">
        <f>'отчет тек. ремонт'!#REF!</f>
        <v>#REF!</v>
      </c>
      <c r="F7" s="74" t="e">
        <f>'отчет тек. ремонт'!#REF!</f>
        <v>#REF!</v>
      </c>
    </row>
    <row r="8" spans="2:9" ht="51" x14ac:dyDescent="0.2">
      <c r="B8" s="62" t="s">
        <v>2</v>
      </c>
      <c r="C8" s="2">
        <f>'выборка 15'!U15</f>
        <v>13040.17</v>
      </c>
      <c r="D8" s="2">
        <f>'выборка 15'!V15</f>
        <v>7154.05</v>
      </c>
      <c r="E8" s="2">
        <v>1103.96</v>
      </c>
      <c r="F8" s="63">
        <v>0</v>
      </c>
    </row>
    <row r="9" spans="2:9" x14ac:dyDescent="0.2">
      <c r="B9" s="62" t="s">
        <v>3</v>
      </c>
      <c r="C9" s="2"/>
      <c r="D9" s="2"/>
      <c r="E9" s="2">
        <v>0</v>
      </c>
      <c r="F9" s="63"/>
    </row>
    <row r="10" spans="2:9" ht="25.5" x14ac:dyDescent="0.2">
      <c r="B10" s="62" t="s">
        <v>4</v>
      </c>
      <c r="C10" s="2">
        <f>'выборка 15'!Y15</f>
        <v>87233.24</v>
      </c>
      <c r="D10" s="2">
        <f>'выборка 15'!Z15</f>
        <v>44794.49</v>
      </c>
      <c r="E10" s="2">
        <f>35834.53-23202.75</f>
        <v>12631.779999999999</v>
      </c>
      <c r="F10" s="63">
        <v>0</v>
      </c>
    </row>
    <row r="11" spans="2:9" x14ac:dyDescent="0.2">
      <c r="B11" s="62" t="s">
        <v>5</v>
      </c>
      <c r="C11" s="2">
        <f>'выборка 15'!AA15</f>
        <v>0</v>
      </c>
      <c r="D11" s="2">
        <f>'выборка 15'!AB15</f>
        <v>0</v>
      </c>
      <c r="E11" s="2">
        <v>0</v>
      </c>
      <c r="F11" s="63">
        <v>0</v>
      </c>
    </row>
    <row r="12" spans="2:9" x14ac:dyDescent="0.2">
      <c r="B12" s="62" t="s">
        <v>6</v>
      </c>
      <c r="C12" s="2">
        <f>'выборка 15'!AC15</f>
        <v>48502.064400000003</v>
      </c>
      <c r="D12" s="2">
        <f>'выборка 15'!AD15</f>
        <v>33806.270000000004</v>
      </c>
      <c r="E12" s="2">
        <f>27544.86-17448.48</f>
        <v>10096.380000000001</v>
      </c>
      <c r="F12" s="63">
        <v>0</v>
      </c>
    </row>
    <row r="13" spans="2:9" ht="25.5" x14ac:dyDescent="0.2">
      <c r="B13" s="62" t="s">
        <v>7</v>
      </c>
      <c r="C13" s="2">
        <f>'выборка 15'!K15</f>
        <v>133815.01</v>
      </c>
      <c r="D13" s="2">
        <f>'выборка 15'!L15</f>
        <v>68734.790000000008</v>
      </c>
      <c r="E13" s="2">
        <f>54665.05-36196.29</f>
        <v>18468.760000000002</v>
      </c>
      <c r="F13" s="63">
        <v>0</v>
      </c>
    </row>
    <row r="14" spans="2:9" ht="25.5" x14ac:dyDescent="0.2">
      <c r="B14" s="62" t="s">
        <v>8</v>
      </c>
      <c r="C14" s="2">
        <f>'выборка 15'!AE15</f>
        <v>4956.88</v>
      </c>
      <c r="D14" s="2">
        <f>'выборка 15'!AF15</f>
        <v>2474.87</v>
      </c>
      <c r="E14" s="2">
        <f>1983.17-1577.92</f>
        <v>405.25</v>
      </c>
      <c r="F14" s="63">
        <f>D14</f>
        <v>2474.87</v>
      </c>
    </row>
    <row r="15" spans="2:9" ht="26.25" thickBot="1" x14ac:dyDescent="0.25">
      <c r="B15" s="64" t="s">
        <v>9</v>
      </c>
      <c r="C15" s="65">
        <f>'выборка 15'!AI15</f>
        <v>69751.009999999995</v>
      </c>
      <c r="D15" s="65">
        <f>'выборка 15'!AJ15</f>
        <v>37642.660000000003</v>
      </c>
      <c r="E15" s="65">
        <f>27262.97-21068.23</f>
        <v>6194.7400000000016</v>
      </c>
      <c r="F15" s="66">
        <v>0</v>
      </c>
    </row>
    <row r="17" spans="2:6" ht="19.5" customHeight="1" x14ac:dyDescent="0.2">
      <c r="B17" s="80" t="s">
        <v>103</v>
      </c>
      <c r="C17" s="80"/>
      <c r="D17" s="80"/>
      <c r="E17" s="80"/>
      <c r="F17" s="80"/>
    </row>
  </sheetData>
  <mergeCells count="2">
    <mergeCell ref="B3:F4"/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workbookViewId="0">
      <selection activeCell="E27" sqref="E27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4" ht="78" customHeight="1" x14ac:dyDescent="0.2">
      <c r="A2" s="101" t="s">
        <v>149</v>
      </c>
      <c r="B2" s="101"/>
      <c r="C2" s="101"/>
      <c r="D2" s="101"/>
    </row>
    <row r="3" spans="1:4" ht="23.25" x14ac:dyDescent="0.35">
      <c r="A3" s="29"/>
      <c r="B3" s="29"/>
      <c r="C3" s="29"/>
      <c r="D3" s="29"/>
    </row>
    <row r="4" spans="1:4" ht="13.5" thickBot="1" x14ac:dyDescent="0.25"/>
    <row r="5" spans="1:4" ht="60" customHeight="1" thickBot="1" x14ac:dyDescent="0.3">
      <c r="A5" s="82"/>
      <c r="B5" s="38" t="s">
        <v>60</v>
      </c>
      <c r="C5" s="38" t="s">
        <v>61</v>
      </c>
      <c r="D5" s="38" t="s">
        <v>62</v>
      </c>
    </row>
    <row r="6" spans="1:4" ht="14.25" customHeight="1" thickBot="1" x14ac:dyDescent="0.3">
      <c r="A6" s="102" t="s">
        <v>113</v>
      </c>
      <c r="B6" s="103"/>
      <c r="C6" s="32">
        <v>241649.5</v>
      </c>
      <c r="D6" s="33"/>
    </row>
    <row r="7" spans="1:4" x14ac:dyDescent="0.2">
      <c r="A7" s="14" t="s">
        <v>107</v>
      </c>
      <c r="B7" s="86">
        <f>'[1]апрель 2016'!$D$61-[1]декабрь!$D$60+'[1]май 2016'!$C$61+'[1]июнь 16'!$C$61+'[1]июль 16'!$D$61+'[1]июль 16'!$G$61</f>
        <v>618017.64999999991</v>
      </c>
      <c r="C7" s="5">
        <f>'[1]апрель 2016'!$P$61-[1]декабрь!$N$60-193.4+'[1]май 2016'!$O$61-15331.59+194.45+4020+'[1]июнь 16'!$O$61-'[1]июнь 16'!$U$61+'[1]июль 16'!$P$61</f>
        <v>536671.90000000014</v>
      </c>
      <c r="D7" s="83">
        <f>'расход по дому ТР 15'!H53</f>
        <v>99740.382499999992</v>
      </c>
    </row>
    <row r="8" spans="1:4" x14ac:dyDescent="0.2">
      <c r="A8" s="3" t="s">
        <v>68</v>
      </c>
      <c r="B8" s="2">
        <v>0</v>
      </c>
      <c r="C8" s="2">
        <v>0</v>
      </c>
      <c r="D8" s="40">
        <f>('[1]май 2016'!$B$61*1.74)*7</f>
        <v>113043.79800000001</v>
      </c>
    </row>
    <row r="9" spans="1:4" ht="25.5" x14ac:dyDescent="0.2">
      <c r="A9" s="3" t="s">
        <v>69</v>
      </c>
      <c r="B9" s="2">
        <f>'выборка 15'!D15</f>
        <v>0</v>
      </c>
      <c r="C9" s="2">
        <f>'выборка 15'!G15</f>
        <v>0</v>
      </c>
      <c r="D9" s="40">
        <f>'[1]май 2016'!$BG$61*7</f>
        <v>9745.1549999999988</v>
      </c>
    </row>
    <row r="10" spans="1:4" ht="13.5" thickBot="1" x14ac:dyDescent="0.25">
      <c r="A10" s="14" t="s">
        <v>111</v>
      </c>
      <c r="B10" s="2">
        <f>'[1]апрель 2016'!$H$61-[1]декабрь!$F$60+'[1]май 2016'!$G$61+'[1]июнь 16'!$G$61+'[1]июль 16'!$H$61</f>
        <v>11785.62</v>
      </c>
      <c r="C10" s="2">
        <f>'[1]апрель 2016'!$R$61-[1]декабрь!$P$60+'[1]май 2016'!$Q$61+'[1]июнь 16'!$Q$61</f>
        <v>10538.390000000003</v>
      </c>
      <c r="D10" s="40"/>
    </row>
    <row r="11" spans="1:4" ht="15.75" thickBot="1" x14ac:dyDescent="0.3">
      <c r="A11" s="34" t="s">
        <v>66</v>
      </c>
      <c r="B11" s="35">
        <f>SUM(B7:B10)</f>
        <v>629803.2699999999</v>
      </c>
      <c r="C11" s="35">
        <f>SUM(C6:C10)</f>
        <v>788859.79000000015</v>
      </c>
      <c r="D11" s="76">
        <f>SUM(D7:D10)</f>
        <v>222529.33550000002</v>
      </c>
    </row>
    <row r="13" spans="1:4" ht="15.75" hidden="1" customHeight="1" x14ac:dyDescent="0.25">
      <c r="A13" s="104" t="s">
        <v>156</v>
      </c>
      <c r="B13" s="104"/>
      <c r="C13" s="104"/>
      <c r="D13" s="85">
        <f>C11-D11</f>
        <v>566330.45450000011</v>
      </c>
    </row>
    <row r="14" spans="1:4" ht="15.75" customHeight="1" x14ac:dyDescent="0.25">
      <c r="A14" s="105" t="s">
        <v>203</v>
      </c>
      <c r="B14" s="105"/>
      <c r="C14" s="105"/>
      <c r="D14" s="85">
        <v>455487.6</v>
      </c>
    </row>
    <row r="15" spans="1:4" ht="32.25" customHeight="1" x14ac:dyDescent="0.25">
      <c r="A15" s="106" t="s">
        <v>206</v>
      </c>
      <c r="B15" s="106"/>
      <c r="C15" s="106"/>
      <c r="D15" s="85">
        <f>265325.82-D14</f>
        <v>-190161.77999999997</v>
      </c>
    </row>
    <row r="16" spans="1:4" ht="15.75" customHeight="1" x14ac:dyDescent="0.25">
      <c r="A16" s="107" t="s">
        <v>207</v>
      </c>
      <c r="B16" s="107"/>
      <c r="C16" s="107"/>
      <c r="D16" s="85">
        <f>D14+D15</f>
        <v>265325.82</v>
      </c>
    </row>
    <row r="17" spans="1:5" ht="15.75" hidden="1" customHeight="1" x14ac:dyDescent="0.25">
      <c r="A17" s="104" t="s">
        <v>115</v>
      </c>
      <c r="B17" s="104"/>
      <c r="C17" s="104"/>
      <c r="D17" s="69"/>
    </row>
    <row r="18" spans="1:5" ht="15.75" hidden="1" customHeight="1" thickBot="1" x14ac:dyDescent="0.3">
      <c r="A18" s="68"/>
      <c r="B18" s="68"/>
      <c r="C18" s="68"/>
      <c r="D18" s="72">
        <v>0</v>
      </c>
    </row>
    <row r="19" spans="1:5" ht="13.5" hidden="1" customHeight="1" thickBot="1" x14ac:dyDescent="0.25">
      <c r="A19" s="71" t="s">
        <v>81</v>
      </c>
      <c r="B19" s="21">
        <v>22272.720000000001</v>
      </c>
      <c r="C19" s="21">
        <v>19473.46</v>
      </c>
    </row>
    <row r="20" spans="1:5" ht="12.75" hidden="1" customHeight="1" x14ac:dyDescent="0.25">
      <c r="D20" s="85">
        <f>D16+C19-D18</f>
        <v>284799.28000000003</v>
      </c>
    </row>
    <row r="21" spans="1:5" ht="15.75" hidden="1" customHeight="1" x14ac:dyDescent="0.25">
      <c r="A21" s="104" t="s">
        <v>114</v>
      </c>
      <c r="B21" s="104"/>
      <c r="C21" s="104"/>
      <c r="D21" s="92">
        <v>265325.82</v>
      </c>
    </row>
    <row r="22" spans="1:5" ht="15.75" customHeight="1" x14ac:dyDescent="0.25">
      <c r="A22" s="92" t="s">
        <v>157</v>
      </c>
      <c r="B22" s="92"/>
      <c r="C22" s="92"/>
      <c r="D22" s="97">
        <v>301004.63</v>
      </c>
      <c r="E22" s="92"/>
    </row>
    <row r="23" spans="1:5" ht="15.75" customHeight="1" x14ac:dyDescent="0.25">
      <c r="E23" s="92"/>
    </row>
    <row r="24" spans="1:5" ht="15.75" customHeight="1" x14ac:dyDescent="0.2"/>
    <row r="25" spans="1:5" x14ac:dyDescent="0.2">
      <c r="A25" s="87" t="s">
        <v>158</v>
      </c>
      <c r="B25" s="87"/>
      <c r="C25" s="87"/>
      <c r="D25" s="90">
        <v>164299.51999999999</v>
      </c>
    </row>
    <row r="26" spans="1:5" x14ac:dyDescent="0.2">
      <c r="E26" s="87"/>
    </row>
    <row r="27" spans="1:5" x14ac:dyDescent="0.2">
      <c r="A27" s="80" t="s">
        <v>192</v>
      </c>
      <c r="B27" s="80"/>
      <c r="C27" s="80"/>
      <c r="D27" s="80"/>
    </row>
  </sheetData>
  <mergeCells count="8">
    <mergeCell ref="A2:D2"/>
    <mergeCell ref="A6:B6"/>
    <mergeCell ref="A17:C17"/>
    <mergeCell ref="A21:C21"/>
    <mergeCell ref="A13:C13"/>
    <mergeCell ref="A14:C14"/>
    <mergeCell ref="A15:C15"/>
    <mergeCell ref="A16:C16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56" sqref="A5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9" t="s">
        <v>159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 customHeight="1" x14ac:dyDescent="0.25">
      <c r="A2" s="110" t="s">
        <v>15</v>
      </c>
      <c r="B2" s="112" t="s">
        <v>16</v>
      </c>
      <c r="C2" s="112" t="s">
        <v>17</v>
      </c>
      <c r="D2" s="112" t="s">
        <v>18</v>
      </c>
      <c r="E2" s="112" t="s">
        <v>19</v>
      </c>
      <c r="F2" s="112" t="s">
        <v>20</v>
      </c>
      <c r="G2" s="112" t="s">
        <v>21</v>
      </c>
      <c r="H2" s="112" t="s">
        <v>22</v>
      </c>
      <c r="I2" s="115" t="s">
        <v>23</v>
      </c>
      <c r="J2" s="116"/>
    </row>
    <row r="3" spans="1:10" ht="29.25" customHeight="1" thickBot="1" x14ac:dyDescent="0.3">
      <c r="A3" s="111"/>
      <c r="B3" s="113"/>
      <c r="C3" s="114"/>
      <c r="D3" s="114"/>
      <c r="E3" s="114"/>
      <c r="F3" s="113"/>
      <c r="G3" s="113"/>
      <c r="H3" s="113"/>
      <c r="I3" s="10" t="s">
        <v>24</v>
      </c>
      <c r="J3" s="11" t="s">
        <v>25</v>
      </c>
    </row>
    <row r="4" spans="1:10" x14ac:dyDescent="0.2">
      <c r="A4" s="5">
        <v>1</v>
      </c>
      <c r="B4" s="78">
        <v>2016</v>
      </c>
      <c r="C4" s="108" t="s">
        <v>116</v>
      </c>
      <c r="D4" s="108"/>
      <c r="E4" s="108"/>
      <c r="F4" s="5"/>
      <c r="G4" s="26"/>
      <c r="H4" s="5">
        <v>-17381.59</v>
      </c>
      <c r="I4" s="5"/>
      <c r="J4" s="25"/>
    </row>
    <row r="5" spans="1:10" x14ac:dyDescent="0.2">
      <c r="A5" s="2">
        <v>2</v>
      </c>
      <c r="B5" s="78">
        <v>2016</v>
      </c>
      <c r="C5" s="108" t="s">
        <v>117</v>
      </c>
      <c r="D5" s="108"/>
      <c r="E5" s="108"/>
      <c r="F5" s="2"/>
      <c r="G5" s="75"/>
      <c r="H5" s="2">
        <v>-1304.53</v>
      </c>
      <c r="I5" s="2"/>
      <c r="J5" s="2"/>
    </row>
    <row r="6" spans="1:10" x14ac:dyDescent="0.2">
      <c r="A6" s="2">
        <v>3</v>
      </c>
      <c r="B6" s="78">
        <v>2016</v>
      </c>
      <c r="C6" s="108" t="s">
        <v>118</v>
      </c>
      <c r="D6" s="108"/>
      <c r="E6" s="108"/>
      <c r="F6" s="2"/>
      <c r="G6" s="75"/>
      <c r="H6" s="2">
        <v>-584.66999999999996</v>
      </c>
      <c r="I6" s="2"/>
      <c r="J6" s="2"/>
    </row>
    <row r="7" spans="1:10" x14ac:dyDescent="0.2">
      <c r="A7" s="2">
        <v>4</v>
      </c>
      <c r="B7" s="78">
        <v>2016</v>
      </c>
      <c r="C7" s="108" t="s">
        <v>119</v>
      </c>
      <c r="D7" s="108"/>
      <c r="E7" s="108"/>
      <c r="F7" s="2"/>
      <c r="G7" s="52"/>
      <c r="H7" s="53">
        <v>-10809.05</v>
      </c>
      <c r="I7" s="2"/>
      <c r="J7" s="2"/>
    </row>
    <row r="8" spans="1:10" ht="25.5" x14ac:dyDescent="0.2">
      <c r="A8" s="2">
        <v>5</v>
      </c>
      <c r="B8" s="78">
        <v>2016</v>
      </c>
      <c r="C8" s="49" t="s">
        <v>120</v>
      </c>
      <c r="D8" s="50" t="s">
        <v>121</v>
      </c>
      <c r="E8" s="51" t="s">
        <v>122</v>
      </c>
      <c r="F8" s="2"/>
      <c r="G8" s="52"/>
      <c r="H8" s="53">
        <v>4598.3</v>
      </c>
      <c r="I8" s="2"/>
      <c r="J8" s="2"/>
    </row>
    <row r="9" spans="1:10" ht="25.5" x14ac:dyDescent="0.2">
      <c r="A9" s="2">
        <v>6</v>
      </c>
      <c r="B9" s="78">
        <v>2016</v>
      </c>
      <c r="C9" s="49" t="s">
        <v>120</v>
      </c>
      <c r="D9" s="88" t="s">
        <v>123</v>
      </c>
      <c r="E9" s="51" t="s">
        <v>124</v>
      </c>
      <c r="F9" s="2"/>
      <c r="G9" s="52"/>
      <c r="H9" s="53">
        <v>1295.83</v>
      </c>
      <c r="I9" s="2"/>
      <c r="J9" s="2"/>
    </row>
    <row r="10" spans="1:10" ht="25.5" x14ac:dyDescent="0.2">
      <c r="A10" s="2">
        <v>7</v>
      </c>
      <c r="B10" s="78">
        <v>2016</v>
      </c>
      <c r="C10" s="49" t="s">
        <v>120</v>
      </c>
      <c r="D10" s="51" t="s">
        <v>125</v>
      </c>
      <c r="E10" s="51" t="s">
        <v>126</v>
      </c>
      <c r="F10" s="2"/>
      <c r="G10" s="52"/>
      <c r="H10" s="53">
        <v>2288.29</v>
      </c>
      <c r="I10" s="2"/>
      <c r="J10" s="2"/>
    </row>
    <row r="11" spans="1:10" x14ac:dyDescent="0.2">
      <c r="A11" s="2">
        <v>8</v>
      </c>
      <c r="B11" s="78">
        <v>2016</v>
      </c>
      <c r="C11" s="49" t="s">
        <v>127</v>
      </c>
      <c r="D11" s="50" t="s">
        <v>128</v>
      </c>
      <c r="E11" s="51" t="s">
        <v>129</v>
      </c>
      <c r="F11" s="2"/>
      <c r="G11" s="52" t="s">
        <v>130</v>
      </c>
      <c r="H11" s="77">
        <v>9805.49</v>
      </c>
      <c r="I11" s="2"/>
      <c r="J11" s="2"/>
    </row>
    <row r="12" spans="1:10" x14ac:dyDescent="0.2">
      <c r="A12" s="2">
        <v>9</v>
      </c>
      <c r="B12" s="78">
        <v>2016</v>
      </c>
      <c r="C12" s="49" t="s">
        <v>131</v>
      </c>
      <c r="D12" s="50" t="s">
        <v>132</v>
      </c>
      <c r="E12" s="2" t="s">
        <v>129</v>
      </c>
      <c r="F12" s="2"/>
      <c r="G12" s="75" t="s">
        <v>133</v>
      </c>
      <c r="H12" s="2">
        <v>22324.65</v>
      </c>
      <c r="I12" s="2"/>
      <c r="J12" s="2"/>
    </row>
    <row r="13" spans="1:10" x14ac:dyDescent="0.2">
      <c r="A13" s="2">
        <v>10</v>
      </c>
      <c r="B13" s="78">
        <v>2016</v>
      </c>
      <c r="C13" s="49" t="s">
        <v>131</v>
      </c>
      <c r="D13" s="75" t="s">
        <v>110</v>
      </c>
      <c r="E13" s="2" t="s">
        <v>134</v>
      </c>
      <c r="F13" s="2"/>
      <c r="G13" s="75" t="s">
        <v>135</v>
      </c>
      <c r="H13" s="2">
        <v>16104.36</v>
      </c>
      <c r="I13" s="2"/>
      <c r="J13" s="2"/>
    </row>
    <row r="14" spans="1:10" x14ac:dyDescent="0.2">
      <c r="A14" s="2">
        <v>11</v>
      </c>
      <c r="B14" s="78">
        <v>2016</v>
      </c>
      <c r="C14" s="49" t="s">
        <v>131</v>
      </c>
      <c r="D14" s="75"/>
      <c r="E14" s="75" t="s">
        <v>112</v>
      </c>
      <c r="F14" s="2"/>
      <c r="G14" s="75"/>
      <c r="H14" s="2">
        <v>3410.1</v>
      </c>
      <c r="I14" s="2"/>
      <c r="J14" s="2"/>
    </row>
    <row r="15" spans="1:10" x14ac:dyDescent="0.2">
      <c r="A15" s="2">
        <v>12</v>
      </c>
      <c r="B15" s="78">
        <v>2016</v>
      </c>
      <c r="C15" s="49" t="s">
        <v>131</v>
      </c>
      <c r="D15" s="75" t="s">
        <v>136</v>
      </c>
      <c r="E15" s="2" t="s">
        <v>137</v>
      </c>
      <c r="F15" s="2"/>
      <c r="G15" s="75"/>
      <c r="H15" s="2">
        <v>13445.71</v>
      </c>
      <c r="I15" s="2"/>
      <c r="J15" s="2"/>
    </row>
    <row r="16" spans="1:10" x14ac:dyDescent="0.2">
      <c r="A16" s="2">
        <v>13</v>
      </c>
      <c r="B16" s="78">
        <v>2016</v>
      </c>
      <c r="C16" s="49" t="s">
        <v>131</v>
      </c>
      <c r="D16" s="75" t="s">
        <v>138</v>
      </c>
      <c r="E16" s="2" t="s">
        <v>139</v>
      </c>
      <c r="F16" s="2"/>
      <c r="G16" s="75" t="s">
        <v>108</v>
      </c>
      <c r="H16" s="2">
        <v>1876.58</v>
      </c>
      <c r="I16" s="2"/>
      <c r="J16" s="2"/>
    </row>
    <row r="17" spans="1:10" x14ac:dyDescent="0.2">
      <c r="A17" s="2">
        <v>14</v>
      </c>
      <c r="B17" s="78">
        <v>2016</v>
      </c>
      <c r="C17" s="49" t="s">
        <v>131</v>
      </c>
      <c r="D17" s="75" t="s">
        <v>110</v>
      </c>
      <c r="E17" s="2" t="s">
        <v>124</v>
      </c>
      <c r="F17" s="2"/>
      <c r="G17" s="75"/>
      <c r="H17" s="2">
        <v>329.34</v>
      </c>
      <c r="I17" s="2"/>
      <c r="J17" s="2"/>
    </row>
    <row r="18" spans="1:10" x14ac:dyDescent="0.2">
      <c r="A18" s="2">
        <v>15</v>
      </c>
      <c r="B18" s="78">
        <v>2016</v>
      </c>
      <c r="C18" s="49" t="s">
        <v>140</v>
      </c>
      <c r="D18" s="75"/>
      <c r="E18" s="2" t="s">
        <v>141</v>
      </c>
      <c r="F18" s="2"/>
      <c r="G18" s="75"/>
      <c r="H18" s="2">
        <v>4182</v>
      </c>
      <c r="I18" s="2"/>
      <c r="J18" s="2"/>
    </row>
    <row r="19" spans="1:10" x14ac:dyDescent="0.2">
      <c r="A19" s="2">
        <v>16</v>
      </c>
      <c r="B19" s="78">
        <v>2016</v>
      </c>
      <c r="C19" s="49" t="s">
        <v>140</v>
      </c>
      <c r="D19" s="75" t="s">
        <v>132</v>
      </c>
      <c r="E19" s="75" t="s">
        <v>142</v>
      </c>
      <c r="F19" s="2"/>
      <c r="G19" s="75"/>
      <c r="H19" s="2">
        <v>11693</v>
      </c>
      <c r="I19" s="2"/>
      <c r="J19" s="2"/>
    </row>
    <row r="20" spans="1:10" hidden="1" x14ac:dyDescent="0.2">
      <c r="A20" s="2">
        <v>17</v>
      </c>
      <c r="B20" s="48"/>
      <c r="C20" s="49"/>
      <c r="D20" s="75"/>
      <c r="E20" s="2"/>
      <c r="F20" s="2"/>
      <c r="G20" s="75"/>
      <c r="H20" s="2"/>
      <c r="I20" s="2"/>
      <c r="J20" s="2"/>
    </row>
    <row r="21" spans="1:10" hidden="1" x14ac:dyDescent="0.2">
      <c r="A21" s="2">
        <v>18</v>
      </c>
      <c r="B21" s="79"/>
      <c r="C21" s="49"/>
      <c r="D21" s="75"/>
      <c r="E21" s="2"/>
      <c r="F21" s="2"/>
      <c r="G21" s="75"/>
      <c r="H21" s="2"/>
      <c r="I21" s="2"/>
      <c r="J21" s="2"/>
    </row>
    <row r="22" spans="1:10" hidden="1" x14ac:dyDescent="0.2">
      <c r="A22" s="2">
        <v>19</v>
      </c>
      <c r="B22" s="79"/>
      <c r="C22" s="49"/>
      <c r="D22" s="75"/>
      <c r="E22" s="75"/>
      <c r="F22" s="2"/>
      <c r="G22" s="75"/>
      <c r="H22" s="2"/>
      <c r="I22" s="2"/>
      <c r="J22" s="2"/>
    </row>
    <row r="23" spans="1:10" hidden="1" x14ac:dyDescent="0.2">
      <c r="A23" s="2">
        <v>20</v>
      </c>
      <c r="B23" s="79"/>
      <c r="C23" s="49"/>
      <c r="D23" s="75"/>
      <c r="E23" s="2"/>
      <c r="F23" s="2"/>
      <c r="G23" s="75"/>
      <c r="H23" s="2"/>
      <c r="I23" s="2"/>
      <c r="J23" s="2"/>
    </row>
    <row r="24" spans="1:10" hidden="1" x14ac:dyDescent="0.2">
      <c r="A24" s="2">
        <v>21</v>
      </c>
      <c r="B24" s="79"/>
      <c r="C24" s="49"/>
      <c r="D24" s="75"/>
      <c r="E24" s="2"/>
      <c r="F24" s="2"/>
      <c r="G24" s="75"/>
      <c r="H24" s="2"/>
      <c r="I24" s="2"/>
      <c r="J24" s="2"/>
    </row>
    <row r="25" spans="1:10" hidden="1" x14ac:dyDescent="0.2">
      <c r="A25" s="2">
        <v>22</v>
      </c>
      <c r="B25" s="79"/>
      <c r="C25" s="49"/>
      <c r="D25" s="75"/>
      <c r="E25" s="2"/>
      <c r="F25" s="2"/>
      <c r="G25" s="75"/>
      <c r="H25" s="2"/>
      <c r="I25" s="2"/>
      <c r="J25" s="2"/>
    </row>
    <row r="26" spans="1:10" hidden="1" x14ac:dyDescent="0.2">
      <c r="A26" s="2">
        <v>23</v>
      </c>
      <c r="B26" s="79"/>
      <c r="C26" s="49"/>
      <c r="D26" s="75"/>
      <c r="E26" s="2"/>
      <c r="F26" s="2"/>
      <c r="G26" s="75"/>
      <c r="H26" s="2"/>
      <c r="I26" s="2"/>
      <c r="J26" s="2"/>
    </row>
    <row r="27" spans="1:10" hidden="1" x14ac:dyDescent="0.2">
      <c r="A27" s="2">
        <v>24</v>
      </c>
      <c r="B27" s="79"/>
      <c r="C27" s="49"/>
      <c r="D27" s="75"/>
      <c r="E27" s="75"/>
      <c r="F27" s="2"/>
      <c r="G27" s="75"/>
      <c r="H27" s="2"/>
      <c r="I27" s="2"/>
      <c r="J27" s="2"/>
    </row>
    <row r="28" spans="1:10" hidden="1" x14ac:dyDescent="0.2">
      <c r="A28" s="2">
        <v>25</v>
      </c>
      <c r="B28" s="79"/>
      <c r="C28" s="49"/>
      <c r="D28" s="75"/>
      <c r="E28" s="75"/>
      <c r="F28" s="2"/>
      <c r="G28" s="75"/>
      <c r="H28" s="2"/>
      <c r="I28" s="2"/>
      <c r="J28" s="2"/>
    </row>
    <row r="29" spans="1:10" hidden="1" x14ac:dyDescent="0.2">
      <c r="A29" s="2">
        <v>26</v>
      </c>
      <c r="B29" s="2"/>
      <c r="C29" s="49"/>
      <c r="D29" s="75"/>
      <c r="E29" s="2"/>
      <c r="F29" s="2"/>
      <c r="G29" s="75"/>
      <c r="H29" s="2"/>
      <c r="I29" s="2"/>
      <c r="J29" s="2"/>
    </row>
    <row r="30" spans="1:10" hidden="1" x14ac:dyDescent="0.2">
      <c r="A30" s="2">
        <v>27</v>
      </c>
      <c r="B30" s="2"/>
      <c r="C30" s="49"/>
      <c r="D30" s="75"/>
      <c r="E30" s="2"/>
      <c r="F30" s="2"/>
      <c r="G30" s="75"/>
      <c r="H30" s="2"/>
      <c r="I30" s="2"/>
      <c r="J30" s="2"/>
    </row>
    <row r="31" spans="1:10" hidden="1" x14ac:dyDescent="0.2">
      <c r="A31" s="2">
        <v>28</v>
      </c>
      <c r="B31" s="2"/>
      <c r="C31" s="49"/>
      <c r="D31" s="75"/>
      <c r="E31" s="75"/>
      <c r="F31" s="2"/>
      <c r="G31" s="75"/>
      <c r="H31" s="2"/>
      <c r="I31" s="2"/>
      <c r="J31" s="2"/>
    </row>
    <row r="32" spans="1:10" hidden="1" x14ac:dyDescent="0.2">
      <c r="A32" s="2">
        <v>29</v>
      </c>
      <c r="B32" s="2"/>
      <c r="C32" s="49"/>
      <c r="D32" s="75"/>
      <c r="E32" s="2"/>
      <c r="F32" s="2"/>
      <c r="G32" s="75"/>
      <c r="H32" s="2"/>
      <c r="I32" s="2"/>
      <c r="J32" s="2"/>
    </row>
    <row r="33" spans="1:10" hidden="1" x14ac:dyDescent="0.2">
      <c r="A33" s="2">
        <v>30</v>
      </c>
      <c r="B33" s="2"/>
      <c r="C33" s="49"/>
      <c r="D33" s="75"/>
      <c r="E33" s="2"/>
      <c r="F33" s="2"/>
      <c r="G33" s="75"/>
      <c r="H33" s="2"/>
      <c r="I33" s="2"/>
      <c r="J33" s="2"/>
    </row>
    <row r="34" spans="1:10" hidden="1" x14ac:dyDescent="0.2">
      <c r="A34" s="2">
        <v>31</v>
      </c>
      <c r="B34" s="2"/>
      <c r="C34" s="49"/>
      <c r="D34" s="75"/>
      <c r="E34" s="2"/>
      <c r="F34" s="2"/>
      <c r="G34" s="75"/>
      <c r="H34" s="2"/>
      <c r="I34" s="2"/>
      <c r="J34" s="2"/>
    </row>
    <row r="35" spans="1:10" hidden="1" x14ac:dyDescent="0.2">
      <c r="A35" s="2">
        <v>32</v>
      </c>
      <c r="B35" s="2"/>
      <c r="C35" s="49"/>
      <c r="D35" s="75"/>
      <c r="E35" s="2"/>
      <c r="F35" s="2"/>
      <c r="G35" s="75"/>
      <c r="H35" s="2"/>
      <c r="I35" s="2"/>
      <c r="J35" s="2"/>
    </row>
    <row r="36" spans="1:10" hidden="1" x14ac:dyDescent="0.2">
      <c r="A36" s="2">
        <v>33</v>
      </c>
      <c r="B36" s="2"/>
      <c r="C36" s="49"/>
      <c r="D36" s="75"/>
      <c r="E36" s="2"/>
      <c r="F36" s="2"/>
      <c r="G36" s="75"/>
      <c r="H36" s="2"/>
      <c r="I36" s="2"/>
      <c r="J36" s="2"/>
    </row>
    <row r="37" spans="1:10" hidden="1" x14ac:dyDescent="0.2">
      <c r="A37" s="2">
        <v>34</v>
      </c>
      <c r="B37" s="2"/>
      <c r="C37" s="49"/>
      <c r="D37" s="75"/>
      <c r="E37" s="2"/>
      <c r="F37" s="2"/>
      <c r="G37" s="75"/>
      <c r="H37" s="2"/>
      <c r="I37" s="2"/>
      <c r="J37" s="2"/>
    </row>
    <row r="38" spans="1:10" hidden="1" x14ac:dyDescent="0.2">
      <c r="A38" s="2">
        <v>35</v>
      </c>
      <c r="B38" s="2"/>
      <c r="C38" s="49"/>
      <c r="D38" s="75"/>
      <c r="E38" s="2"/>
      <c r="F38" s="2"/>
      <c r="G38" s="75"/>
      <c r="H38" s="2"/>
      <c r="I38" s="2"/>
      <c r="J38" s="2"/>
    </row>
    <row r="39" spans="1:10" hidden="1" x14ac:dyDescent="0.2">
      <c r="A39" s="2">
        <v>36</v>
      </c>
      <c r="B39" s="2"/>
      <c r="C39" s="49"/>
      <c r="D39" s="75"/>
      <c r="E39" s="2"/>
      <c r="F39" s="2"/>
      <c r="G39" s="75"/>
      <c r="H39" s="2"/>
      <c r="I39" s="2"/>
      <c r="J39" s="2"/>
    </row>
    <row r="40" spans="1:10" hidden="1" x14ac:dyDescent="0.2">
      <c r="A40" s="2">
        <v>37</v>
      </c>
      <c r="B40" s="2"/>
      <c r="C40" s="49"/>
      <c r="D40" s="75"/>
      <c r="E40" s="2"/>
      <c r="F40" s="2"/>
      <c r="G40" s="75"/>
      <c r="H40" s="2"/>
      <c r="I40" s="2"/>
      <c r="J40" s="2"/>
    </row>
    <row r="41" spans="1:10" x14ac:dyDescent="0.2">
      <c r="A41" s="2">
        <v>17</v>
      </c>
      <c r="B41" s="89">
        <v>2016</v>
      </c>
      <c r="C41" s="49" t="s">
        <v>140</v>
      </c>
      <c r="D41" s="75"/>
      <c r="E41" s="2" t="s">
        <v>147</v>
      </c>
      <c r="F41" s="2"/>
      <c r="G41" s="75"/>
      <c r="H41" s="2">
        <v>194.45</v>
      </c>
      <c r="I41" s="2"/>
      <c r="J41" s="2"/>
    </row>
    <row r="42" spans="1:10" x14ac:dyDescent="0.2">
      <c r="A42" s="2">
        <v>18</v>
      </c>
      <c r="B42" s="89">
        <v>2016</v>
      </c>
      <c r="C42" s="49" t="s">
        <v>143</v>
      </c>
      <c r="D42" s="75"/>
      <c r="E42" s="2" t="s">
        <v>144</v>
      </c>
      <c r="F42" s="2"/>
      <c r="G42" s="75"/>
      <c r="H42" s="2">
        <v>4833</v>
      </c>
      <c r="I42" s="2"/>
      <c r="J42" s="2"/>
    </row>
    <row r="43" spans="1:10" x14ac:dyDescent="0.2">
      <c r="A43" s="2">
        <v>19</v>
      </c>
      <c r="B43" s="89">
        <v>2016</v>
      </c>
      <c r="C43" s="49" t="s">
        <v>143</v>
      </c>
      <c r="D43" s="75"/>
      <c r="E43" s="2" t="s">
        <v>145</v>
      </c>
      <c r="F43" s="2"/>
      <c r="G43" s="75"/>
      <c r="H43" s="2">
        <v>5191</v>
      </c>
      <c r="I43" s="2"/>
      <c r="J43" s="2"/>
    </row>
    <row r="44" spans="1:10" x14ac:dyDescent="0.2">
      <c r="A44" s="2">
        <v>20</v>
      </c>
      <c r="B44" s="89">
        <v>2016</v>
      </c>
      <c r="C44" s="49" t="s">
        <v>143</v>
      </c>
      <c r="D44" s="75"/>
      <c r="E44" s="2" t="s">
        <v>146</v>
      </c>
      <c r="F44" s="2"/>
      <c r="G44" s="75"/>
      <c r="H44" s="2">
        <v>7020</v>
      </c>
      <c r="I44" s="2"/>
      <c r="J44" s="2"/>
    </row>
    <row r="45" spans="1:10" hidden="1" x14ac:dyDescent="0.2">
      <c r="A45" s="2"/>
      <c r="B45" s="2"/>
      <c r="C45" s="49"/>
      <c r="D45" s="75"/>
      <c r="E45" s="2"/>
      <c r="F45" s="2"/>
      <c r="G45" s="75"/>
      <c r="H45" s="2"/>
      <c r="I45" s="2"/>
      <c r="J45" s="2"/>
    </row>
    <row r="46" spans="1:10" hidden="1" x14ac:dyDescent="0.2">
      <c r="A46" s="2"/>
      <c r="B46" s="2"/>
      <c r="C46" s="49"/>
      <c r="D46" s="75"/>
      <c r="E46" s="2"/>
      <c r="F46" s="2"/>
      <c r="G46" s="75"/>
      <c r="H46" s="2"/>
      <c r="I46" s="2"/>
      <c r="J46" s="2"/>
    </row>
    <row r="47" spans="1:10" x14ac:dyDescent="0.2">
      <c r="A47" s="2">
        <v>21</v>
      </c>
      <c r="B47" s="2"/>
      <c r="C47" s="49" t="s">
        <v>143</v>
      </c>
      <c r="D47" s="75" t="s">
        <v>154</v>
      </c>
      <c r="E47" s="2" t="s">
        <v>155</v>
      </c>
      <c r="F47" s="2"/>
      <c r="G47" s="75"/>
      <c r="H47" s="2">
        <v>4325</v>
      </c>
      <c r="I47" s="2"/>
      <c r="J47" s="2"/>
    </row>
    <row r="48" spans="1:10" x14ac:dyDescent="0.2">
      <c r="A48" s="2">
        <v>22</v>
      </c>
      <c r="B48" s="79">
        <v>2016</v>
      </c>
      <c r="C48" s="49" t="s">
        <v>91</v>
      </c>
      <c r="D48" s="75" t="s">
        <v>148</v>
      </c>
      <c r="E48" s="2" t="s">
        <v>146</v>
      </c>
      <c r="F48" s="2"/>
      <c r="G48" s="75"/>
      <c r="H48" s="2">
        <v>7020</v>
      </c>
      <c r="I48" s="2"/>
      <c r="J48" s="2"/>
    </row>
    <row r="49" spans="1:10" x14ac:dyDescent="0.2">
      <c r="A49" s="2">
        <v>23</v>
      </c>
      <c r="B49" s="79">
        <v>2016</v>
      </c>
      <c r="C49" s="89" t="s">
        <v>150</v>
      </c>
      <c r="D49" s="75" t="s">
        <v>121</v>
      </c>
      <c r="E49" s="2" t="s">
        <v>151</v>
      </c>
      <c r="F49" s="2"/>
      <c r="G49" s="75"/>
      <c r="H49" s="2">
        <v>1294</v>
      </c>
      <c r="I49" s="8"/>
      <c r="J49" s="8"/>
    </row>
    <row r="50" spans="1:10" x14ac:dyDescent="0.2">
      <c r="A50" s="2">
        <v>24</v>
      </c>
      <c r="B50" s="79">
        <v>2016</v>
      </c>
      <c r="C50" s="89" t="s">
        <v>150</v>
      </c>
      <c r="D50" s="75" t="s">
        <v>152</v>
      </c>
      <c r="E50" s="2" t="s">
        <v>112</v>
      </c>
      <c r="F50" s="2"/>
      <c r="G50" s="75"/>
      <c r="H50" s="2">
        <v>1983</v>
      </c>
      <c r="I50" s="8"/>
      <c r="J50" s="8"/>
    </row>
    <row r="51" spans="1:10" x14ac:dyDescent="0.2">
      <c r="A51" s="2">
        <v>25</v>
      </c>
      <c r="B51" s="79">
        <v>2016</v>
      </c>
      <c r="C51" s="89" t="s">
        <v>150</v>
      </c>
      <c r="D51" s="75" t="s">
        <v>153</v>
      </c>
      <c r="E51" s="2" t="s">
        <v>112</v>
      </c>
      <c r="F51" s="2"/>
      <c r="G51" s="75"/>
      <c r="H51" s="2">
        <v>1288</v>
      </c>
      <c r="I51" s="8"/>
      <c r="J51" s="8"/>
    </row>
    <row r="52" spans="1:10" ht="13.5" thickBot="1" x14ac:dyDescent="0.25">
      <c r="A52" s="117" t="s">
        <v>26</v>
      </c>
      <c r="B52" s="118"/>
      <c r="C52" s="118"/>
      <c r="D52" s="118"/>
      <c r="E52" s="118"/>
      <c r="F52" s="118"/>
      <c r="G52" s="119"/>
      <c r="H52" s="27">
        <f>+'[1]май 2016'!$AM$61+'[1]май 2016'!$AO$61+'[1]июнь 16'!$AM$61+'[1]июнь 16'!$AO$61+'[1]июль 16'!$AN$61+'[1]июль 16'!$AP$61</f>
        <v>5318.1224999999995</v>
      </c>
      <c r="I52" s="8"/>
      <c r="J52" s="8"/>
    </row>
    <row r="53" spans="1:10" ht="15.75" thickBot="1" x14ac:dyDescent="0.3">
      <c r="A53" s="120" t="s">
        <v>27</v>
      </c>
      <c r="B53" s="121"/>
      <c r="C53" s="121"/>
      <c r="D53" s="121"/>
      <c r="E53" s="121"/>
      <c r="F53" s="121"/>
      <c r="G53" s="122"/>
      <c r="H53" s="28">
        <f>SUM(H4:H52)</f>
        <v>99740.382499999992</v>
      </c>
      <c r="I53" s="123"/>
      <c r="J53" s="124"/>
    </row>
    <row r="56" spans="1:10" x14ac:dyDescent="0.2">
      <c r="A56" s="80" t="s">
        <v>192</v>
      </c>
      <c r="B56" s="80"/>
      <c r="C56" s="80"/>
      <c r="D56" s="80"/>
      <c r="E56" s="80"/>
    </row>
  </sheetData>
  <mergeCells count="17">
    <mergeCell ref="C6:E6"/>
    <mergeCell ref="C7:E7"/>
    <mergeCell ref="A52:G52"/>
    <mergeCell ref="A53:G53"/>
    <mergeCell ref="I53:J53"/>
    <mergeCell ref="C4:E4"/>
    <mergeCell ref="C5:E5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25" t="s">
        <v>105</v>
      </c>
      <c r="B3" s="125"/>
      <c r="C3" s="125"/>
      <c r="D3" s="125"/>
      <c r="E3" s="125"/>
      <c r="F3" s="125"/>
      <c r="G3" s="125"/>
    </row>
    <row r="5" spans="1:7" ht="15.75" x14ac:dyDescent="0.25">
      <c r="A5" s="104" t="s">
        <v>88</v>
      </c>
      <c r="B5" s="104"/>
      <c r="C5" s="104"/>
      <c r="D5" s="104"/>
      <c r="E5" s="104"/>
      <c r="F5" s="104"/>
      <c r="G5" s="30">
        <v>331163.49</v>
      </c>
    </row>
    <row r="6" spans="1:7" ht="13.5" thickBot="1" x14ac:dyDescent="0.25"/>
    <row r="7" spans="1:7" ht="63.75" thickBot="1" x14ac:dyDescent="0.3">
      <c r="A7" s="31"/>
      <c r="B7" s="32" t="s">
        <v>60</v>
      </c>
      <c r="C7" s="32" t="s">
        <v>61</v>
      </c>
      <c r="D7" s="38" t="s">
        <v>62</v>
      </c>
      <c r="E7" s="32" t="s">
        <v>63</v>
      </c>
      <c r="F7" s="32" t="s">
        <v>64</v>
      </c>
      <c r="G7" s="39" t="s">
        <v>65</v>
      </c>
    </row>
    <row r="8" spans="1:7" ht="15" customHeight="1" x14ac:dyDescent="0.2">
      <c r="A8" s="4" t="s">
        <v>67</v>
      </c>
      <c r="B8" s="5">
        <f>'выборка 15'!AM15</f>
        <v>252526.95</v>
      </c>
      <c r="C8" s="5">
        <f>'выборка 15'!AP15</f>
        <v>124946.41</v>
      </c>
      <c r="D8" s="40">
        <f>'расход по дому ТО'!I17</f>
        <v>22526.0694</v>
      </c>
      <c r="E8" s="5">
        <v>11373.18</v>
      </c>
      <c r="F8" s="5">
        <v>0</v>
      </c>
      <c r="G8" s="127">
        <f>C14-D14</f>
        <v>58984.792600000001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40">
        <f>('выборка 15'!B3*1.74)*2</f>
        <v>32298.228000000003</v>
      </c>
      <c r="E9" s="2">
        <v>0</v>
      </c>
      <c r="F9" s="2">
        <v>0</v>
      </c>
      <c r="G9" s="128"/>
    </row>
    <row r="10" spans="1:7" ht="31.5" customHeight="1" x14ac:dyDescent="0.2">
      <c r="A10" s="3" t="s">
        <v>69</v>
      </c>
      <c r="B10" s="2"/>
      <c r="C10" s="2"/>
      <c r="D10" s="40">
        <f>('выборка 15'!B3*0.6)*2</f>
        <v>11137.32</v>
      </c>
      <c r="E10" s="2">
        <v>0</v>
      </c>
      <c r="F10" s="2">
        <v>0</v>
      </c>
      <c r="G10" s="128"/>
    </row>
    <row r="11" spans="1:7" ht="15" customHeight="1" x14ac:dyDescent="0.2">
      <c r="A11" s="4" t="s">
        <v>70</v>
      </c>
      <c r="B11" s="2">
        <v>0</v>
      </c>
      <c r="C11" s="2">
        <v>0</v>
      </c>
      <c r="D11" s="40"/>
      <c r="E11" s="2">
        <v>0</v>
      </c>
      <c r="F11" s="2">
        <v>0</v>
      </c>
      <c r="G11" s="128"/>
    </row>
    <row r="12" spans="1:7" ht="26.25" customHeight="1" x14ac:dyDescent="0.2">
      <c r="A12" s="3" t="s">
        <v>71</v>
      </c>
      <c r="B12" s="2">
        <v>0</v>
      </c>
      <c r="C12" s="2">
        <v>0</v>
      </c>
      <c r="D12" s="40"/>
      <c r="E12" s="2">
        <v>0</v>
      </c>
      <c r="F12" s="2">
        <v>0</v>
      </c>
      <c r="G12" s="128"/>
    </row>
    <row r="13" spans="1:7" ht="34.5" customHeight="1" thickBot="1" x14ac:dyDescent="0.25">
      <c r="A13" s="41" t="s">
        <v>72</v>
      </c>
      <c r="B13" s="8">
        <v>0</v>
      </c>
      <c r="C13" s="8">
        <v>0</v>
      </c>
      <c r="D13" s="70"/>
      <c r="E13" s="8">
        <v>0</v>
      </c>
      <c r="F13" s="8">
        <v>0</v>
      </c>
      <c r="G13" s="128"/>
    </row>
    <row r="14" spans="1:7" ht="15" customHeight="1" thickBot="1" x14ac:dyDescent="0.3">
      <c r="A14" s="34" t="s">
        <v>80</v>
      </c>
      <c r="B14" s="35">
        <f t="shared" ref="B14:G14" si="0">SUM(B8:B13)</f>
        <v>252526.95</v>
      </c>
      <c r="C14" s="35">
        <f t="shared" si="0"/>
        <v>124946.41</v>
      </c>
      <c r="D14" s="36">
        <f t="shared" si="0"/>
        <v>65961.617400000003</v>
      </c>
      <c r="E14" s="35">
        <f t="shared" si="0"/>
        <v>11373.18</v>
      </c>
      <c r="F14" s="35">
        <f t="shared" si="0"/>
        <v>0</v>
      </c>
      <c r="G14" s="59">
        <f t="shared" si="0"/>
        <v>58984.792600000001</v>
      </c>
    </row>
    <row r="15" spans="1:7" ht="15" customHeight="1" x14ac:dyDescent="0.25">
      <c r="A15" s="68"/>
      <c r="B15" s="68"/>
      <c r="C15" s="68"/>
      <c r="D15" s="69"/>
      <c r="E15" s="68"/>
      <c r="F15" s="68"/>
      <c r="G15" s="69"/>
    </row>
    <row r="16" spans="1:7" ht="15.75" x14ac:dyDescent="0.25">
      <c r="A16" s="104" t="s">
        <v>106</v>
      </c>
      <c r="B16" s="104"/>
      <c r="C16" s="104"/>
      <c r="D16" s="104"/>
      <c r="E16" s="104"/>
      <c r="F16" s="104"/>
      <c r="G16" s="37">
        <f>G5+C14-D14</f>
        <v>390148.28260000004</v>
      </c>
    </row>
    <row r="17" spans="1:7" ht="15" customHeight="1" x14ac:dyDescent="0.25">
      <c r="A17" s="68"/>
      <c r="B17" s="68"/>
      <c r="C17" s="68"/>
      <c r="D17" s="69"/>
      <c r="E17" s="68"/>
      <c r="F17" s="68"/>
      <c r="G17" s="69"/>
    </row>
    <row r="18" spans="1:7" ht="15" customHeight="1" x14ac:dyDescent="0.25">
      <c r="A18" s="68"/>
      <c r="B18" s="68"/>
      <c r="C18" s="68"/>
      <c r="D18" s="69"/>
      <c r="E18" s="68"/>
      <c r="F18" s="68"/>
      <c r="G18" s="69"/>
    </row>
    <row r="19" spans="1:7" ht="15" customHeight="1" x14ac:dyDescent="0.25">
      <c r="A19" s="68"/>
      <c r="B19" s="68"/>
      <c r="C19" s="68"/>
      <c r="D19" s="69"/>
      <c r="E19" s="68"/>
      <c r="F19" s="68"/>
      <c r="G19" s="69"/>
    </row>
    <row r="20" spans="1:7" ht="15.75" x14ac:dyDescent="0.25">
      <c r="A20" s="104" t="s">
        <v>88</v>
      </c>
      <c r="B20" s="104"/>
      <c r="C20" s="104"/>
      <c r="D20" s="104"/>
      <c r="E20" s="104"/>
      <c r="F20" s="104"/>
      <c r="G20" s="37">
        <v>50085.47</v>
      </c>
    </row>
    <row r="21" spans="1:7" ht="15" customHeight="1" thickBot="1" x14ac:dyDescent="0.3">
      <c r="A21" s="68"/>
      <c r="B21" s="68"/>
      <c r="C21" s="68"/>
      <c r="D21" s="69"/>
      <c r="E21" s="68"/>
      <c r="F21" s="68"/>
      <c r="G21" s="69"/>
    </row>
    <row r="22" spans="1:7" ht="15" customHeight="1" thickBot="1" x14ac:dyDescent="0.25">
      <c r="A22" s="71" t="s">
        <v>81</v>
      </c>
      <c r="B22" s="21">
        <f>'выборка 15'!Q15</f>
        <v>24567.34</v>
      </c>
      <c r="C22" s="21">
        <f>'выборка 15'!T15</f>
        <v>16338.68</v>
      </c>
      <c r="D22" s="72">
        <v>0</v>
      </c>
      <c r="E22" s="21">
        <v>1438.37</v>
      </c>
      <c r="F22" s="21">
        <v>0</v>
      </c>
      <c r="G22" s="73">
        <f>C22-D22</f>
        <v>16338.68</v>
      </c>
    </row>
    <row r="23" spans="1:7" x14ac:dyDescent="0.2">
      <c r="G23" s="42"/>
    </row>
    <row r="24" spans="1:7" ht="15.75" x14ac:dyDescent="0.25">
      <c r="A24" s="104" t="s">
        <v>106</v>
      </c>
      <c r="B24" s="104"/>
      <c r="C24" s="104"/>
      <c r="D24" s="104"/>
      <c r="E24" s="104"/>
      <c r="F24" s="104"/>
      <c r="G24" s="37">
        <f>G20+C22-D22</f>
        <v>66424.149999999994</v>
      </c>
    </row>
    <row r="27" spans="1:7" x14ac:dyDescent="0.2">
      <c r="A27" s="126" t="s">
        <v>103</v>
      </c>
      <c r="B27" s="126"/>
      <c r="C27" s="126"/>
      <c r="D27" s="126"/>
      <c r="E27" s="12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30" t="s">
        <v>73</v>
      </c>
      <c r="B2" s="130"/>
      <c r="C2" s="130"/>
      <c r="D2" s="130"/>
      <c r="E2" s="130"/>
      <c r="F2" s="130"/>
      <c r="G2" s="130"/>
      <c r="H2" s="130"/>
      <c r="I2" s="130"/>
    </row>
    <row r="3" spans="1:9" ht="17.25" x14ac:dyDescent="0.3">
      <c r="A3" s="130" t="s">
        <v>83</v>
      </c>
      <c r="B3" s="130"/>
      <c r="C3" s="130"/>
      <c r="D3" s="130"/>
      <c r="E3" s="130"/>
      <c r="F3" s="130"/>
      <c r="G3" s="130"/>
      <c r="H3" s="130"/>
      <c r="I3" s="130"/>
    </row>
    <row r="4" spans="1:9" ht="17.25" x14ac:dyDescent="0.3">
      <c r="A4" s="130" t="s">
        <v>104</v>
      </c>
      <c r="B4" s="130"/>
      <c r="C4" s="130"/>
      <c r="D4" s="130"/>
      <c r="E4" s="130"/>
      <c r="F4" s="130"/>
      <c r="G4" s="130"/>
      <c r="H4" s="130"/>
      <c r="I4" s="130"/>
    </row>
    <row r="5" spans="1:9" ht="13.5" thickBot="1" x14ac:dyDescent="0.25"/>
    <row r="6" spans="1:9" ht="45.75" thickBot="1" x14ac:dyDescent="0.25">
      <c r="A6" s="43" t="s">
        <v>15</v>
      </c>
      <c r="B6" s="44" t="s">
        <v>16</v>
      </c>
      <c r="C6" s="45" t="s">
        <v>17</v>
      </c>
      <c r="D6" s="45" t="s">
        <v>74</v>
      </c>
      <c r="E6" s="45" t="s">
        <v>19</v>
      </c>
      <c r="F6" s="46" t="s">
        <v>93</v>
      </c>
      <c r="G6" s="46" t="s">
        <v>75</v>
      </c>
      <c r="H6" s="46" t="s">
        <v>25</v>
      </c>
      <c r="I6" s="7" t="s">
        <v>76</v>
      </c>
    </row>
    <row r="7" spans="1:9" x14ac:dyDescent="0.2">
      <c r="A7" s="47">
        <v>1</v>
      </c>
      <c r="B7" s="48">
        <v>2015</v>
      </c>
      <c r="C7" s="49" t="s">
        <v>91</v>
      </c>
      <c r="D7" s="50" t="s">
        <v>92</v>
      </c>
      <c r="E7" s="51" t="s">
        <v>94</v>
      </c>
      <c r="F7" s="52" t="s">
        <v>95</v>
      </c>
      <c r="G7" s="52"/>
      <c r="H7" s="52"/>
      <c r="I7" s="53">
        <v>44.32</v>
      </c>
    </row>
    <row r="8" spans="1:9" x14ac:dyDescent="0.2">
      <c r="A8" s="47">
        <v>2</v>
      </c>
      <c r="B8" s="48">
        <v>2015</v>
      </c>
      <c r="C8" s="49" t="s">
        <v>91</v>
      </c>
      <c r="D8" s="50" t="s">
        <v>96</v>
      </c>
      <c r="E8" s="51" t="s">
        <v>97</v>
      </c>
      <c r="F8" s="52" t="s">
        <v>98</v>
      </c>
      <c r="G8" s="52"/>
      <c r="H8" s="52"/>
      <c r="I8" s="53">
        <v>1311.31</v>
      </c>
    </row>
    <row r="9" spans="1:9" ht="38.25" x14ac:dyDescent="0.2">
      <c r="A9" s="47">
        <v>3</v>
      </c>
      <c r="B9" s="48">
        <v>2015</v>
      </c>
      <c r="C9" s="49" t="s">
        <v>91</v>
      </c>
      <c r="D9" s="50"/>
      <c r="E9" s="51" t="s">
        <v>99</v>
      </c>
      <c r="F9" s="52" t="s">
        <v>100</v>
      </c>
      <c r="G9" s="52"/>
      <c r="H9" s="52"/>
      <c r="I9" s="53">
        <v>7857.36</v>
      </c>
    </row>
    <row r="10" spans="1:9" x14ac:dyDescent="0.2">
      <c r="A10" s="47">
        <v>4</v>
      </c>
      <c r="B10" s="48">
        <v>2015</v>
      </c>
      <c r="C10" s="49" t="s">
        <v>91</v>
      </c>
      <c r="D10" s="50"/>
      <c r="E10" s="51" t="s">
        <v>101</v>
      </c>
      <c r="F10" s="52" t="s">
        <v>102</v>
      </c>
      <c r="G10" s="52"/>
      <c r="H10" s="52"/>
      <c r="I10" s="53">
        <v>7644.98</v>
      </c>
    </row>
    <row r="11" spans="1:9" x14ac:dyDescent="0.2">
      <c r="A11" s="47"/>
      <c r="B11" s="48"/>
      <c r="C11" s="49"/>
      <c r="D11" s="50"/>
      <c r="E11" s="51"/>
      <c r="F11" s="52"/>
      <c r="G11" s="52"/>
      <c r="H11" s="52"/>
      <c r="I11" s="53"/>
    </row>
    <row r="12" spans="1:9" x14ac:dyDescent="0.2">
      <c r="A12" s="47"/>
      <c r="B12" s="48"/>
      <c r="C12" s="49"/>
      <c r="D12" s="50"/>
      <c r="E12" s="51"/>
      <c r="F12" s="52"/>
      <c r="G12" s="52"/>
      <c r="H12" s="52"/>
      <c r="I12" s="53"/>
    </row>
    <row r="13" spans="1:9" x14ac:dyDescent="0.2">
      <c r="A13" s="47"/>
      <c r="B13" s="48"/>
      <c r="C13" s="49"/>
      <c r="D13" s="50"/>
      <c r="E13" s="51"/>
      <c r="F13" s="52"/>
      <c r="G13" s="52"/>
      <c r="H13" s="52"/>
      <c r="I13" s="53"/>
    </row>
    <row r="14" spans="1:9" x14ac:dyDescent="0.2">
      <c r="A14" s="47"/>
      <c r="B14" s="48"/>
      <c r="C14" s="49"/>
      <c r="D14" s="50"/>
      <c r="E14" s="51"/>
      <c r="F14" s="52"/>
      <c r="G14" s="52"/>
      <c r="H14" s="52"/>
      <c r="I14" s="53"/>
    </row>
    <row r="15" spans="1:9" x14ac:dyDescent="0.2">
      <c r="A15" s="47"/>
      <c r="B15" s="136" t="s">
        <v>87</v>
      </c>
      <c r="C15" s="137"/>
      <c r="D15" s="137"/>
      <c r="E15" s="137"/>
      <c r="F15" s="137"/>
      <c r="G15" s="137"/>
      <c r="H15" s="138"/>
      <c r="I15" s="53">
        <f>1306.8*1</f>
        <v>1306.8</v>
      </c>
    </row>
    <row r="16" spans="1:9" ht="15.75" thickBot="1" x14ac:dyDescent="0.25">
      <c r="A16" s="54"/>
      <c r="B16" s="131" t="s">
        <v>77</v>
      </c>
      <c r="C16" s="132"/>
      <c r="D16" s="132"/>
      <c r="E16" s="132"/>
      <c r="F16" s="132"/>
      <c r="G16" s="132"/>
      <c r="H16" s="133"/>
      <c r="I16" s="55">
        <f>'выборка 15'!AQ15+'выборка 15'!AR15</f>
        <v>4361.2993999999999</v>
      </c>
    </row>
    <row r="17" spans="1:9" ht="15.75" thickBot="1" x14ac:dyDescent="0.3">
      <c r="A17" s="120" t="s">
        <v>78</v>
      </c>
      <c r="B17" s="121"/>
      <c r="C17" s="121"/>
      <c r="D17" s="56"/>
      <c r="E17" s="56"/>
      <c r="F17" s="56"/>
      <c r="G17" s="56"/>
      <c r="H17" s="56"/>
      <c r="I17" s="57">
        <f>SUM(I7:I16)</f>
        <v>22526.0694</v>
      </c>
    </row>
    <row r="18" spans="1:9" x14ac:dyDescent="0.2">
      <c r="A18" s="134"/>
      <c r="B18" s="134"/>
      <c r="C18" s="135"/>
      <c r="D18" s="135"/>
      <c r="E18" s="135"/>
      <c r="F18" s="135"/>
      <c r="G18" s="135"/>
      <c r="H18" s="135"/>
      <c r="I18" s="135"/>
    </row>
    <row r="22" spans="1:9" ht="15" x14ac:dyDescent="0.25">
      <c r="A22" s="129" t="s">
        <v>103</v>
      </c>
      <c r="B22" s="129"/>
      <c r="C22" s="129"/>
      <c r="D22" s="129"/>
      <c r="E22" s="129"/>
      <c r="F22" s="129"/>
      <c r="G22" s="129"/>
      <c r="H22" s="129"/>
      <c r="I22" s="129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tabSelected="1" workbookViewId="0">
      <selection activeCell="I7" sqref="I7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4" ht="78" customHeight="1" x14ac:dyDescent="0.2">
      <c r="A2" s="101" t="s">
        <v>202</v>
      </c>
      <c r="B2" s="101"/>
      <c r="C2" s="101"/>
      <c r="D2" s="101"/>
    </row>
    <row r="3" spans="1:4" ht="23.25" x14ac:dyDescent="0.35">
      <c r="A3" s="91"/>
      <c r="B3" s="91"/>
      <c r="C3" s="91"/>
      <c r="D3" s="91"/>
    </row>
    <row r="4" spans="1:4" ht="13.5" thickBot="1" x14ac:dyDescent="0.25"/>
    <row r="5" spans="1:4" ht="60" customHeight="1" thickBot="1" x14ac:dyDescent="0.3">
      <c r="A5" s="82"/>
      <c r="B5" s="38" t="s">
        <v>60</v>
      </c>
      <c r="C5" s="38" t="s">
        <v>61</v>
      </c>
      <c r="D5" s="38" t="s">
        <v>62</v>
      </c>
    </row>
    <row r="6" spans="1:4" ht="14.25" customHeight="1" thickBot="1" x14ac:dyDescent="0.3">
      <c r="A6" s="102" t="s">
        <v>160</v>
      </c>
      <c r="B6" s="103"/>
      <c r="C6" s="32">
        <v>265325.82</v>
      </c>
      <c r="D6" s="33"/>
    </row>
    <row r="7" spans="1:4" x14ac:dyDescent="0.2">
      <c r="A7" s="14" t="s">
        <v>161</v>
      </c>
      <c r="B7" s="86">
        <f>'[1]декабрь ТР 16'!$E$60</f>
        <v>225520.9</v>
      </c>
      <c r="C7" s="5">
        <f>'[1]декабрь ТР 16'!$K$60-'[1]декабрь ТР 16'!$Q$60</f>
        <v>193687.00000000003</v>
      </c>
      <c r="D7" s="139">
        <f>'расход ТР '!H69</f>
        <v>108122.4892</v>
      </c>
    </row>
    <row r="8" spans="1:4" ht="13.5" thickBot="1" x14ac:dyDescent="0.25">
      <c r="A8" s="14" t="s">
        <v>184</v>
      </c>
      <c r="B8" s="2">
        <f>'[1]декабрь ТР 16'!$I$60</f>
        <v>6334.45</v>
      </c>
      <c r="C8" s="2">
        <f>'[1]декабрь ТР 16'!$M$60</f>
        <v>6958.48</v>
      </c>
      <c r="D8" s="140"/>
    </row>
    <row r="9" spans="1:4" ht="15.75" thickBot="1" x14ac:dyDescent="0.3">
      <c r="A9" s="34" t="s">
        <v>66</v>
      </c>
      <c r="B9" s="35">
        <f>SUM(B7:B8)</f>
        <v>231855.35</v>
      </c>
      <c r="C9" s="35">
        <f>SUM(C6:C8)</f>
        <v>465971.30000000005</v>
      </c>
      <c r="D9" s="76">
        <f>SUM(D7:D8)</f>
        <v>108122.4892</v>
      </c>
    </row>
    <row r="11" spans="1:4" ht="15.75" hidden="1" customHeight="1" x14ac:dyDescent="0.25">
      <c r="A11" s="104" t="s">
        <v>156</v>
      </c>
      <c r="B11" s="104"/>
      <c r="C11" s="104"/>
      <c r="D11" s="85">
        <f>C9-D9</f>
        <v>357848.81080000004</v>
      </c>
    </row>
    <row r="12" spans="1:4" ht="15.75" x14ac:dyDescent="0.25">
      <c r="A12" s="105" t="s">
        <v>203</v>
      </c>
      <c r="B12" s="105"/>
      <c r="C12" s="105"/>
      <c r="D12" s="97">
        <v>455487.6</v>
      </c>
    </row>
    <row r="13" spans="1:4" ht="15.75" hidden="1" customHeight="1" x14ac:dyDescent="0.25">
      <c r="A13" s="104" t="s">
        <v>115</v>
      </c>
      <c r="B13" s="104"/>
      <c r="C13" s="104"/>
      <c r="D13" s="84">
        <v>14212.47</v>
      </c>
    </row>
    <row r="14" spans="1:4" ht="15" hidden="1" x14ac:dyDescent="0.25">
      <c r="A14" s="68"/>
      <c r="B14" s="68"/>
      <c r="C14" s="68"/>
      <c r="D14" s="69"/>
    </row>
    <row r="15" spans="1:4" ht="13.5" hidden="1" thickBot="1" x14ac:dyDescent="0.25">
      <c r="A15" s="71" t="s">
        <v>81</v>
      </c>
      <c r="B15" s="21">
        <v>22272.720000000001</v>
      </c>
      <c r="C15" s="21">
        <v>19473.46</v>
      </c>
      <c r="D15" s="72">
        <v>0</v>
      </c>
    </row>
    <row r="16" spans="1:4" hidden="1" x14ac:dyDescent="0.2"/>
    <row r="17" spans="1:5" ht="15.75" hidden="1" customHeight="1" x14ac:dyDescent="0.25">
      <c r="A17" s="104" t="s">
        <v>114</v>
      </c>
      <c r="B17" s="104"/>
      <c r="C17" s="104"/>
      <c r="D17" s="85">
        <f>D13+C15-D15</f>
        <v>33685.93</v>
      </c>
    </row>
    <row r="18" spans="1:5" ht="33" customHeight="1" x14ac:dyDescent="0.25">
      <c r="A18" s="106" t="s">
        <v>204</v>
      </c>
      <c r="B18" s="106"/>
      <c r="C18" s="106"/>
      <c r="D18" s="93">
        <f>357848.81-D12</f>
        <v>-97638.789999999979</v>
      </c>
      <c r="E18" s="92"/>
    </row>
    <row r="19" spans="1:5" ht="15.75" customHeight="1" x14ac:dyDescent="0.25">
      <c r="A19" s="107" t="s">
        <v>205</v>
      </c>
      <c r="B19" s="107"/>
      <c r="C19" s="107"/>
      <c r="D19" s="98">
        <f>D12+D18</f>
        <v>357848.81</v>
      </c>
    </row>
    <row r="21" spans="1:5" x14ac:dyDescent="0.2">
      <c r="A21" s="87" t="s">
        <v>200</v>
      </c>
      <c r="B21" s="87"/>
      <c r="C21" s="87"/>
      <c r="D21" s="90">
        <v>173789.88</v>
      </c>
      <c r="E21" s="87"/>
    </row>
    <row r="23" spans="1:5" x14ac:dyDescent="0.2">
      <c r="A23" s="80" t="s">
        <v>192</v>
      </c>
      <c r="B23" s="80"/>
      <c r="C23" s="80"/>
      <c r="D23" s="80"/>
    </row>
  </sheetData>
  <mergeCells count="9">
    <mergeCell ref="A18:C18"/>
    <mergeCell ref="A19:C19"/>
    <mergeCell ref="A12:C12"/>
    <mergeCell ref="A2:D2"/>
    <mergeCell ref="A6:B6"/>
    <mergeCell ref="A11:C11"/>
    <mergeCell ref="A13:C13"/>
    <mergeCell ref="A17:C17"/>
    <mergeCell ref="D7:D8"/>
  </mergeCells>
  <pageMargins left="0.7" right="0.7" top="0.75" bottom="0.75" header="0.3" footer="0.3"/>
  <pageSetup paperSize="9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selection activeCell="D61" sqref="D6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  <col min="9" max="9" width="0" hidden="1" customWidth="1"/>
    <col min="10" max="10" width="9.85546875" hidden="1" customWidth="1"/>
  </cols>
  <sheetData>
    <row r="1" spans="1:10" ht="93.75" customHeight="1" thickBot="1" x14ac:dyDescent="0.4">
      <c r="A1" s="109" t="s">
        <v>201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6.5" customHeight="1" x14ac:dyDescent="0.25">
      <c r="A2" s="110" t="s">
        <v>15</v>
      </c>
      <c r="B2" s="112" t="s">
        <v>16</v>
      </c>
      <c r="C2" s="112" t="s">
        <v>17</v>
      </c>
      <c r="D2" s="112" t="s">
        <v>18</v>
      </c>
      <c r="E2" s="112" t="s">
        <v>19</v>
      </c>
      <c r="F2" s="112" t="s">
        <v>20</v>
      </c>
      <c r="G2" s="112" t="s">
        <v>21</v>
      </c>
      <c r="H2" s="112" t="s">
        <v>22</v>
      </c>
      <c r="I2" s="115" t="s">
        <v>23</v>
      </c>
      <c r="J2" s="116"/>
    </row>
    <row r="3" spans="1:10" ht="29.25" customHeight="1" thickBot="1" x14ac:dyDescent="0.3">
      <c r="A3" s="111"/>
      <c r="B3" s="113"/>
      <c r="C3" s="114"/>
      <c r="D3" s="114"/>
      <c r="E3" s="114"/>
      <c r="F3" s="113"/>
      <c r="G3" s="113"/>
      <c r="H3" s="113"/>
      <c r="I3" s="10" t="s">
        <v>24</v>
      </c>
      <c r="J3" s="11" t="s">
        <v>25</v>
      </c>
    </row>
    <row r="4" spans="1:10" x14ac:dyDescent="0.2">
      <c r="A4" s="5">
        <v>1</v>
      </c>
      <c r="B4" s="78">
        <v>2016</v>
      </c>
      <c r="C4" s="94" t="s">
        <v>162</v>
      </c>
      <c r="D4" s="94" t="s">
        <v>132</v>
      </c>
      <c r="E4" s="94" t="s">
        <v>163</v>
      </c>
      <c r="F4" s="5"/>
      <c r="G4" s="26"/>
      <c r="H4" s="95">
        <v>4425</v>
      </c>
      <c r="I4" s="5"/>
      <c r="J4" s="25"/>
    </row>
    <row r="5" spans="1:10" hidden="1" x14ac:dyDescent="0.2">
      <c r="A5" s="2">
        <v>2</v>
      </c>
      <c r="B5" s="78"/>
      <c r="C5" s="94"/>
      <c r="D5" s="94"/>
      <c r="E5" s="94"/>
      <c r="F5" s="2"/>
      <c r="G5" s="75"/>
      <c r="H5" s="2"/>
      <c r="I5" s="2"/>
      <c r="J5" s="2"/>
    </row>
    <row r="6" spans="1:10" hidden="1" x14ac:dyDescent="0.2">
      <c r="A6" s="2">
        <v>3</v>
      </c>
      <c r="B6" s="78"/>
      <c r="C6" s="94"/>
      <c r="D6" s="94"/>
      <c r="E6" s="94"/>
      <c r="F6" s="2"/>
      <c r="G6" s="75"/>
      <c r="H6" s="2"/>
      <c r="I6" s="2"/>
      <c r="J6" s="2"/>
    </row>
    <row r="7" spans="1:10" hidden="1" x14ac:dyDescent="0.2">
      <c r="A7" s="2">
        <v>4</v>
      </c>
      <c r="B7" s="78"/>
      <c r="C7" s="94"/>
      <c r="D7" s="94"/>
      <c r="E7" s="94"/>
      <c r="F7" s="2"/>
      <c r="G7" s="52"/>
      <c r="H7" s="53"/>
      <c r="I7" s="2"/>
      <c r="J7" s="2"/>
    </row>
    <row r="8" spans="1:10" hidden="1" x14ac:dyDescent="0.2">
      <c r="A8" s="2">
        <v>5</v>
      </c>
      <c r="B8" s="78"/>
      <c r="C8" s="89"/>
      <c r="D8" s="50"/>
      <c r="E8" s="51"/>
      <c r="F8" s="2"/>
      <c r="G8" s="52"/>
      <c r="H8" s="53"/>
      <c r="I8" s="2"/>
      <c r="J8" s="2"/>
    </row>
    <row r="9" spans="1:10" hidden="1" x14ac:dyDescent="0.2">
      <c r="A9" s="2">
        <v>6</v>
      </c>
      <c r="B9" s="78"/>
      <c r="C9" s="49"/>
      <c r="D9" s="88"/>
      <c r="E9" s="51"/>
      <c r="F9" s="2"/>
      <c r="G9" s="52"/>
      <c r="H9" s="53"/>
      <c r="I9" s="2"/>
      <c r="J9" s="2"/>
    </row>
    <row r="10" spans="1:10" hidden="1" x14ac:dyDescent="0.2">
      <c r="A10" s="2">
        <v>7</v>
      </c>
      <c r="B10" s="78"/>
      <c r="C10" s="49"/>
      <c r="D10" s="51"/>
      <c r="E10" s="51"/>
      <c r="F10" s="2"/>
      <c r="G10" s="52"/>
      <c r="H10" s="53"/>
      <c r="I10" s="2"/>
      <c r="J10" s="2"/>
    </row>
    <row r="11" spans="1:10" hidden="1" x14ac:dyDescent="0.2">
      <c r="A11" s="2">
        <v>8</v>
      </c>
      <c r="B11" s="78"/>
      <c r="C11" s="49"/>
      <c r="D11" s="50"/>
      <c r="E11" s="51"/>
      <c r="F11" s="2"/>
      <c r="G11" s="52"/>
      <c r="H11" s="77"/>
      <c r="I11" s="2"/>
      <c r="J11" s="2"/>
    </row>
    <row r="12" spans="1:10" hidden="1" x14ac:dyDescent="0.2">
      <c r="A12" s="2">
        <v>9</v>
      </c>
      <c r="B12" s="78"/>
      <c r="C12" s="49"/>
      <c r="D12" s="50"/>
      <c r="E12" s="2"/>
      <c r="F12" s="2"/>
      <c r="G12" s="75"/>
      <c r="H12" s="2"/>
      <c r="I12" s="2"/>
      <c r="J12" s="2"/>
    </row>
    <row r="13" spans="1:10" hidden="1" x14ac:dyDescent="0.2">
      <c r="A13" s="2">
        <v>10</v>
      </c>
      <c r="B13" s="78"/>
      <c r="C13" s="49"/>
      <c r="D13" s="75"/>
      <c r="E13" s="2"/>
      <c r="F13" s="2"/>
      <c r="G13" s="75"/>
      <c r="H13" s="2"/>
      <c r="I13" s="2"/>
      <c r="J13" s="2"/>
    </row>
    <row r="14" spans="1:10" hidden="1" x14ac:dyDescent="0.2">
      <c r="A14" s="2">
        <v>11</v>
      </c>
      <c r="B14" s="78"/>
      <c r="C14" s="49"/>
      <c r="D14" s="75"/>
      <c r="E14" s="75"/>
      <c r="F14" s="2"/>
      <c r="G14" s="75"/>
      <c r="H14" s="2"/>
      <c r="I14" s="2"/>
      <c r="J14" s="2"/>
    </row>
    <row r="15" spans="1:10" hidden="1" x14ac:dyDescent="0.2">
      <c r="A15" s="2">
        <v>12</v>
      </c>
      <c r="B15" s="78"/>
      <c r="C15" s="49"/>
      <c r="D15" s="75"/>
      <c r="E15" s="2"/>
      <c r="F15" s="2"/>
      <c r="G15" s="75"/>
      <c r="H15" s="2"/>
      <c r="I15" s="2"/>
      <c r="J15" s="2"/>
    </row>
    <row r="16" spans="1:10" hidden="1" x14ac:dyDescent="0.2">
      <c r="A16" s="2">
        <v>13</v>
      </c>
      <c r="B16" s="78"/>
      <c r="C16" s="49"/>
      <c r="D16" s="75"/>
      <c r="E16" s="2"/>
      <c r="F16" s="2"/>
      <c r="G16" s="75"/>
      <c r="H16" s="2"/>
      <c r="I16" s="2"/>
      <c r="J16" s="2"/>
    </row>
    <row r="17" spans="1:10" hidden="1" x14ac:dyDescent="0.2">
      <c r="A17" s="2">
        <v>14</v>
      </c>
      <c r="B17" s="78"/>
      <c r="C17" s="49"/>
      <c r="D17" s="75"/>
      <c r="E17" s="2"/>
      <c r="F17" s="2"/>
      <c r="G17" s="75"/>
      <c r="H17" s="2"/>
      <c r="I17" s="2"/>
      <c r="J17" s="2"/>
    </row>
    <row r="18" spans="1:10" hidden="1" x14ac:dyDescent="0.2">
      <c r="A18" s="2">
        <v>15</v>
      </c>
      <c r="B18" s="78"/>
      <c r="C18" s="49"/>
      <c r="D18" s="75"/>
      <c r="E18" s="2"/>
      <c r="F18" s="2"/>
      <c r="G18" s="75"/>
      <c r="H18" s="2"/>
      <c r="I18" s="2"/>
      <c r="J18" s="2"/>
    </row>
    <row r="19" spans="1:10" hidden="1" x14ac:dyDescent="0.2">
      <c r="A19" s="2">
        <v>16</v>
      </c>
      <c r="B19" s="78"/>
      <c r="C19" s="49"/>
      <c r="D19" s="75"/>
      <c r="E19" s="75"/>
      <c r="F19" s="2"/>
      <c r="G19" s="75"/>
      <c r="H19" s="2"/>
      <c r="I19" s="2"/>
      <c r="J19" s="2"/>
    </row>
    <row r="20" spans="1:10" hidden="1" x14ac:dyDescent="0.2">
      <c r="A20" s="2">
        <v>17</v>
      </c>
      <c r="B20" s="48"/>
      <c r="C20" s="49"/>
      <c r="D20" s="75"/>
      <c r="E20" s="2"/>
      <c r="F20" s="2"/>
      <c r="G20" s="75"/>
      <c r="H20" s="2"/>
      <c r="I20" s="2"/>
      <c r="J20" s="2"/>
    </row>
    <row r="21" spans="1:10" hidden="1" x14ac:dyDescent="0.2">
      <c r="A21" s="2">
        <v>18</v>
      </c>
      <c r="B21" s="79"/>
      <c r="C21" s="49"/>
      <c r="D21" s="75"/>
      <c r="E21" s="2"/>
      <c r="F21" s="2"/>
      <c r="G21" s="75"/>
      <c r="H21" s="2"/>
      <c r="I21" s="2"/>
      <c r="J21" s="2"/>
    </row>
    <row r="22" spans="1:10" hidden="1" x14ac:dyDescent="0.2">
      <c r="A22" s="2">
        <v>19</v>
      </c>
      <c r="B22" s="79"/>
      <c r="C22" s="49"/>
      <c r="D22" s="75"/>
      <c r="E22" s="75"/>
      <c r="F22" s="2"/>
      <c r="G22" s="75"/>
      <c r="H22" s="2"/>
      <c r="I22" s="2"/>
      <c r="J22" s="2"/>
    </row>
    <row r="23" spans="1:10" hidden="1" x14ac:dyDescent="0.2">
      <c r="A23" s="2">
        <v>20</v>
      </c>
      <c r="B23" s="79"/>
      <c r="C23" s="49"/>
      <c r="D23" s="75"/>
      <c r="E23" s="2"/>
      <c r="F23" s="2"/>
      <c r="G23" s="75"/>
      <c r="H23" s="2"/>
      <c r="I23" s="2"/>
      <c r="J23" s="2"/>
    </row>
    <row r="24" spans="1:10" hidden="1" x14ac:dyDescent="0.2">
      <c r="A24" s="2">
        <v>21</v>
      </c>
      <c r="B24" s="79"/>
      <c r="C24" s="49"/>
      <c r="D24" s="75"/>
      <c r="E24" s="2"/>
      <c r="F24" s="2"/>
      <c r="G24" s="75"/>
      <c r="H24" s="2"/>
      <c r="I24" s="2"/>
      <c r="J24" s="2"/>
    </row>
    <row r="25" spans="1:10" hidden="1" x14ac:dyDescent="0.2">
      <c r="A25" s="2">
        <v>22</v>
      </c>
      <c r="B25" s="79"/>
      <c r="C25" s="49"/>
      <c r="D25" s="75"/>
      <c r="E25" s="2"/>
      <c r="F25" s="2"/>
      <c r="G25" s="75"/>
      <c r="H25" s="2"/>
      <c r="I25" s="2"/>
      <c r="J25" s="2"/>
    </row>
    <row r="26" spans="1:10" hidden="1" x14ac:dyDescent="0.2">
      <c r="A26" s="2">
        <v>23</v>
      </c>
      <c r="B26" s="79"/>
      <c r="C26" s="49"/>
      <c r="D26" s="75"/>
      <c r="E26" s="2"/>
      <c r="F26" s="2"/>
      <c r="G26" s="75"/>
      <c r="H26" s="2"/>
      <c r="I26" s="2"/>
      <c r="J26" s="2"/>
    </row>
    <row r="27" spans="1:10" hidden="1" x14ac:dyDescent="0.2">
      <c r="A27" s="2">
        <v>24</v>
      </c>
      <c r="B27" s="79"/>
      <c r="C27" s="49"/>
      <c r="D27" s="75"/>
      <c r="E27" s="75"/>
      <c r="F27" s="2"/>
      <c r="G27" s="75"/>
      <c r="H27" s="2"/>
      <c r="I27" s="2"/>
      <c r="J27" s="2"/>
    </row>
    <row r="28" spans="1:10" hidden="1" x14ac:dyDescent="0.2">
      <c r="A28" s="2">
        <v>25</v>
      </c>
      <c r="B28" s="79"/>
      <c r="C28" s="49"/>
      <c r="D28" s="75"/>
      <c r="E28" s="75"/>
      <c r="F28" s="2"/>
      <c r="G28" s="75"/>
      <c r="H28" s="2"/>
      <c r="I28" s="2"/>
      <c r="J28" s="2"/>
    </row>
    <row r="29" spans="1:10" hidden="1" x14ac:dyDescent="0.2">
      <c r="A29" s="2">
        <v>26</v>
      </c>
      <c r="B29" s="2"/>
      <c r="C29" s="49"/>
      <c r="D29" s="75"/>
      <c r="E29" s="2"/>
      <c r="F29" s="2"/>
      <c r="G29" s="75"/>
      <c r="H29" s="2"/>
      <c r="I29" s="2"/>
      <c r="J29" s="2"/>
    </row>
    <row r="30" spans="1:10" hidden="1" x14ac:dyDescent="0.2">
      <c r="A30" s="2">
        <v>27</v>
      </c>
      <c r="B30" s="2"/>
      <c r="C30" s="49"/>
      <c r="D30" s="75"/>
      <c r="E30" s="2"/>
      <c r="F30" s="2"/>
      <c r="G30" s="75"/>
      <c r="H30" s="2"/>
      <c r="I30" s="2"/>
      <c r="J30" s="2"/>
    </row>
    <row r="31" spans="1:10" hidden="1" x14ac:dyDescent="0.2">
      <c r="A31" s="2">
        <v>28</v>
      </c>
      <c r="B31" s="2"/>
      <c r="C31" s="49"/>
      <c r="D31" s="75"/>
      <c r="E31" s="75"/>
      <c r="F31" s="2"/>
      <c r="G31" s="75"/>
      <c r="H31" s="2"/>
      <c r="I31" s="2"/>
      <c r="J31" s="2"/>
    </row>
    <row r="32" spans="1:10" hidden="1" x14ac:dyDescent="0.2">
      <c r="A32" s="2">
        <v>29</v>
      </c>
      <c r="B32" s="2"/>
      <c r="C32" s="49"/>
      <c r="D32" s="75"/>
      <c r="E32" s="2"/>
      <c r="F32" s="2"/>
      <c r="G32" s="75"/>
      <c r="H32" s="2"/>
      <c r="I32" s="2"/>
      <c r="J32" s="2"/>
    </row>
    <row r="33" spans="1:10" hidden="1" x14ac:dyDescent="0.2">
      <c r="A33" s="2">
        <v>30</v>
      </c>
      <c r="B33" s="2"/>
      <c r="C33" s="49"/>
      <c r="D33" s="75"/>
      <c r="E33" s="2"/>
      <c r="F33" s="2"/>
      <c r="G33" s="75"/>
      <c r="H33" s="2"/>
      <c r="I33" s="2"/>
      <c r="J33" s="2"/>
    </row>
    <row r="34" spans="1:10" hidden="1" x14ac:dyDescent="0.2">
      <c r="A34" s="2">
        <v>31</v>
      </c>
      <c r="B34" s="2"/>
      <c r="C34" s="49"/>
      <c r="D34" s="75"/>
      <c r="E34" s="2"/>
      <c r="F34" s="2"/>
      <c r="G34" s="75"/>
      <c r="H34" s="2"/>
      <c r="I34" s="2"/>
      <c r="J34" s="2"/>
    </row>
    <row r="35" spans="1:10" hidden="1" x14ac:dyDescent="0.2">
      <c r="A35" s="2">
        <v>32</v>
      </c>
      <c r="B35" s="2"/>
      <c r="C35" s="49"/>
      <c r="D35" s="75"/>
      <c r="E35" s="2"/>
      <c r="F35" s="2"/>
      <c r="G35" s="75"/>
      <c r="H35" s="2"/>
      <c r="I35" s="2"/>
      <c r="J35" s="2"/>
    </row>
    <row r="36" spans="1:10" hidden="1" x14ac:dyDescent="0.2">
      <c r="A36" s="2">
        <v>33</v>
      </c>
      <c r="B36" s="2"/>
      <c r="C36" s="49"/>
      <c r="D36" s="75"/>
      <c r="E36" s="2"/>
      <c r="F36" s="2"/>
      <c r="G36" s="75"/>
      <c r="H36" s="2"/>
      <c r="I36" s="2"/>
      <c r="J36" s="2"/>
    </row>
    <row r="37" spans="1:10" hidden="1" x14ac:dyDescent="0.2">
      <c r="A37" s="2">
        <v>34</v>
      </c>
      <c r="B37" s="2"/>
      <c r="C37" s="49"/>
      <c r="D37" s="75"/>
      <c r="E37" s="2"/>
      <c r="F37" s="2"/>
      <c r="G37" s="75"/>
      <c r="H37" s="2"/>
      <c r="I37" s="2"/>
      <c r="J37" s="2"/>
    </row>
    <row r="38" spans="1:10" hidden="1" x14ac:dyDescent="0.2">
      <c r="A38" s="2">
        <v>35</v>
      </c>
      <c r="B38" s="2"/>
      <c r="C38" s="49"/>
      <c r="D38" s="75"/>
      <c r="E38" s="2"/>
      <c r="F38" s="2"/>
      <c r="G38" s="75"/>
      <c r="H38" s="2"/>
      <c r="I38" s="2"/>
      <c r="J38" s="2"/>
    </row>
    <row r="39" spans="1:10" hidden="1" x14ac:dyDescent="0.2">
      <c r="A39" s="2">
        <v>36</v>
      </c>
      <c r="B39" s="2"/>
      <c r="C39" s="49"/>
      <c r="D39" s="75"/>
      <c r="E39" s="2"/>
      <c r="F39" s="2"/>
      <c r="G39" s="75"/>
      <c r="H39" s="2"/>
      <c r="I39" s="2"/>
      <c r="J39" s="2"/>
    </row>
    <row r="40" spans="1:10" hidden="1" x14ac:dyDescent="0.2">
      <c r="A40" s="2">
        <v>37</v>
      </c>
      <c r="B40" s="2"/>
      <c r="C40" s="49"/>
      <c r="D40" s="75"/>
      <c r="E40" s="2"/>
      <c r="F40" s="2"/>
      <c r="G40" s="75"/>
      <c r="H40" s="2"/>
      <c r="I40" s="2"/>
      <c r="J40" s="2"/>
    </row>
    <row r="41" spans="1:10" hidden="1" x14ac:dyDescent="0.2">
      <c r="A41" s="2">
        <v>17</v>
      </c>
      <c r="B41" s="89"/>
      <c r="C41" s="49"/>
      <c r="D41" s="75"/>
      <c r="E41" s="2"/>
      <c r="F41" s="2"/>
      <c r="G41" s="75"/>
      <c r="H41" s="2"/>
      <c r="I41" s="2"/>
      <c r="J41" s="2"/>
    </row>
    <row r="42" spans="1:10" hidden="1" x14ac:dyDescent="0.2">
      <c r="A42" s="2">
        <v>18</v>
      </c>
      <c r="B42" s="89"/>
      <c r="C42" s="49"/>
      <c r="D42" s="75"/>
      <c r="E42" s="2"/>
      <c r="F42" s="2"/>
      <c r="G42" s="75"/>
      <c r="H42" s="2"/>
      <c r="I42" s="2"/>
      <c r="J42" s="2"/>
    </row>
    <row r="43" spans="1:10" hidden="1" x14ac:dyDescent="0.2">
      <c r="A43" s="2">
        <v>19</v>
      </c>
      <c r="B43" s="89"/>
      <c r="C43" s="49"/>
      <c r="D43" s="75"/>
      <c r="E43" s="2"/>
      <c r="F43" s="2"/>
      <c r="G43" s="75"/>
      <c r="H43" s="2"/>
      <c r="I43" s="2"/>
      <c r="J43" s="2"/>
    </row>
    <row r="44" spans="1:10" hidden="1" x14ac:dyDescent="0.2">
      <c r="A44" s="2">
        <v>20</v>
      </c>
      <c r="B44" s="89"/>
      <c r="C44" s="49"/>
      <c r="D44" s="75"/>
      <c r="E44" s="2"/>
      <c r="F44" s="2"/>
      <c r="G44" s="75"/>
      <c r="H44" s="2"/>
      <c r="I44" s="2"/>
      <c r="J44" s="2"/>
    </row>
    <row r="45" spans="1:10" hidden="1" x14ac:dyDescent="0.2">
      <c r="A45" s="2"/>
      <c r="B45" s="2"/>
      <c r="C45" s="49"/>
      <c r="D45" s="75"/>
      <c r="E45" s="2"/>
      <c r="F45" s="2"/>
      <c r="G45" s="75"/>
      <c r="H45" s="2"/>
      <c r="I45" s="2"/>
      <c r="J45" s="2"/>
    </row>
    <row r="46" spans="1:10" hidden="1" x14ac:dyDescent="0.2">
      <c r="A46" s="2"/>
      <c r="B46" s="2"/>
      <c r="C46" s="49"/>
      <c r="D46" s="75"/>
      <c r="E46" s="2"/>
      <c r="F46" s="2"/>
      <c r="G46" s="75"/>
      <c r="H46" s="2"/>
      <c r="I46" s="2"/>
      <c r="J46" s="2"/>
    </row>
    <row r="47" spans="1:10" hidden="1" x14ac:dyDescent="0.2">
      <c r="A47" s="2">
        <v>21</v>
      </c>
      <c r="B47" s="2"/>
      <c r="C47" s="49"/>
      <c r="D47" s="75"/>
      <c r="E47" s="2"/>
      <c r="F47" s="2"/>
      <c r="G47" s="75"/>
      <c r="H47" s="2"/>
      <c r="I47" s="2"/>
      <c r="J47" s="2"/>
    </row>
    <row r="48" spans="1:10" hidden="1" x14ac:dyDescent="0.2">
      <c r="A48" s="2">
        <v>22</v>
      </c>
      <c r="B48" s="79"/>
      <c r="C48" s="49"/>
      <c r="D48" s="75"/>
      <c r="E48" s="2"/>
      <c r="F48" s="2"/>
      <c r="G48" s="75"/>
      <c r="H48" s="2"/>
      <c r="I48" s="2"/>
      <c r="J48" s="2"/>
    </row>
    <row r="49" spans="1:10" hidden="1" x14ac:dyDescent="0.2">
      <c r="A49" s="2">
        <v>23</v>
      </c>
      <c r="B49" s="79"/>
      <c r="C49" s="89"/>
      <c r="D49" s="75"/>
      <c r="E49" s="2"/>
      <c r="F49" s="2"/>
      <c r="G49" s="75"/>
      <c r="H49" s="2"/>
      <c r="I49" s="8"/>
      <c r="J49" s="8"/>
    </row>
    <row r="50" spans="1:10" hidden="1" x14ac:dyDescent="0.2">
      <c r="A50" s="2">
        <v>24</v>
      </c>
      <c r="B50" s="79"/>
      <c r="C50" s="89"/>
      <c r="D50" s="75"/>
      <c r="E50" s="2"/>
      <c r="F50" s="2"/>
      <c r="G50" s="75"/>
      <c r="H50" s="2"/>
      <c r="I50" s="8"/>
      <c r="J50" s="8"/>
    </row>
    <row r="51" spans="1:10" hidden="1" x14ac:dyDescent="0.2">
      <c r="A51" s="2">
        <v>25</v>
      </c>
      <c r="B51" s="79"/>
      <c r="C51" s="89"/>
      <c r="D51" s="75"/>
      <c r="E51" s="2"/>
      <c r="F51" s="2"/>
      <c r="G51" s="75"/>
      <c r="H51" s="2"/>
      <c r="I51" s="8"/>
      <c r="J51" s="8"/>
    </row>
    <row r="52" spans="1:10" x14ac:dyDescent="0.2">
      <c r="A52" s="2">
        <v>2</v>
      </c>
      <c r="B52" s="78">
        <v>2016</v>
      </c>
      <c r="C52" s="89" t="s">
        <v>164</v>
      </c>
      <c r="D52" s="75" t="s">
        <v>165</v>
      </c>
      <c r="E52" s="2" t="s">
        <v>112</v>
      </c>
      <c r="F52" s="2"/>
      <c r="G52" s="75"/>
      <c r="H52" s="24">
        <v>1013</v>
      </c>
      <c r="I52" s="8"/>
      <c r="J52" s="8"/>
    </row>
    <row r="53" spans="1:10" x14ac:dyDescent="0.2">
      <c r="A53" s="2">
        <v>3</v>
      </c>
      <c r="B53" s="78">
        <v>2016</v>
      </c>
      <c r="C53" s="89" t="s">
        <v>164</v>
      </c>
      <c r="D53" s="75" t="s">
        <v>166</v>
      </c>
      <c r="E53" s="2" t="s">
        <v>167</v>
      </c>
      <c r="F53" s="2"/>
      <c r="G53" s="75"/>
      <c r="H53" s="24">
        <v>412</v>
      </c>
      <c r="I53" s="8"/>
      <c r="J53" s="8"/>
    </row>
    <row r="54" spans="1:10" x14ac:dyDescent="0.2">
      <c r="A54" s="2">
        <v>4</v>
      </c>
      <c r="B54" s="78">
        <v>2016</v>
      </c>
      <c r="C54" s="89" t="s">
        <v>164</v>
      </c>
      <c r="D54" s="75" t="s">
        <v>168</v>
      </c>
      <c r="E54" s="2" t="s">
        <v>169</v>
      </c>
      <c r="F54" s="2"/>
      <c r="G54" s="75"/>
      <c r="H54" s="24">
        <v>2248</v>
      </c>
      <c r="I54" s="8"/>
      <c r="J54" s="8"/>
    </row>
    <row r="55" spans="1:10" x14ac:dyDescent="0.2">
      <c r="A55" s="2">
        <v>5</v>
      </c>
      <c r="B55" s="78">
        <v>2016</v>
      </c>
      <c r="C55" s="89" t="s">
        <v>170</v>
      </c>
      <c r="D55" s="75" t="s">
        <v>171</v>
      </c>
      <c r="E55" s="2" t="s">
        <v>172</v>
      </c>
      <c r="F55" s="2"/>
      <c r="G55" s="75"/>
      <c r="H55" s="24">
        <v>18137</v>
      </c>
      <c r="I55" s="8"/>
      <c r="J55" s="8"/>
    </row>
    <row r="56" spans="1:10" x14ac:dyDescent="0.2">
      <c r="A56" s="2">
        <v>7</v>
      </c>
      <c r="B56" s="78">
        <v>2016</v>
      </c>
      <c r="C56" s="89" t="s">
        <v>170</v>
      </c>
      <c r="D56" s="75" t="s">
        <v>173</v>
      </c>
      <c r="E56" s="2" t="s">
        <v>174</v>
      </c>
      <c r="F56" s="2"/>
      <c r="G56" s="75"/>
      <c r="H56" s="24">
        <v>23048</v>
      </c>
      <c r="I56" s="8"/>
      <c r="J56" s="8"/>
    </row>
    <row r="57" spans="1:10" x14ac:dyDescent="0.2">
      <c r="A57" s="2">
        <v>8</v>
      </c>
      <c r="B57" s="78">
        <v>2016</v>
      </c>
      <c r="C57" s="89" t="s">
        <v>170</v>
      </c>
      <c r="D57" s="75" t="s">
        <v>175</v>
      </c>
      <c r="E57" s="2" t="s">
        <v>176</v>
      </c>
      <c r="F57" s="2"/>
      <c r="G57" s="75"/>
      <c r="H57" s="24">
        <v>120</v>
      </c>
      <c r="I57" s="8"/>
      <c r="J57" s="8"/>
    </row>
    <row r="58" spans="1:10" x14ac:dyDescent="0.2">
      <c r="A58" s="2">
        <v>9</v>
      </c>
      <c r="B58" s="78">
        <v>2016</v>
      </c>
      <c r="C58" s="89" t="s">
        <v>177</v>
      </c>
      <c r="D58" s="75" t="s">
        <v>178</v>
      </c>
      <c r="E58" s="2" t="s">
        <v>179</v>
      </c>
      <c r="F58" s="2"/>
      <c r="G58" s="75"/>
      <c r="H58" s="24">
        <v>100</v>
      </c>
      <c r="I58" s="8"/>
      <c r="J58" s="8"/>
    </row>
    <row r="59" spans="1:10" x14ac:dyDescent="0.2">
      <c r="A59" s="2">
        <v>10</v>
      </c>
      <c r="B59" s="78">
        <v>2016</v>
      </c>
      <c r="C59" s="89" t="s">
        <v>177</v>
      </c>
      <c r="D59" s="75" t="s">
        <v>180</v>
      </c>
      <c r="E59" s="2" t="s">
        <v>181</v>
      </c>
      <c r="F59" s="2"/>
      <c r="G59" s="75"/>
      <c r="H59" s="24">
        <v>6744</v>
      </c>
      <c r="I59" s="8"/>
      <c r="J59" s="8"/>
    </row>
    <row r="60" spans="1:10" x14ac:dyDescent="0.2">
      <c r="A60" s="2">
        <v>11</v>
      </c>
      <c r="B60" s="78">
        <v>2016</v>
      </c>
      <c r="C60" s="89" t="s">
        <v>177</v>
      </c>
      <c r="D60" s="75" t="s">
        <v>182</v>
      </c>
      <c r="E60" s="2" t="s">
        <v>169</v>
      </c>
      <c r="F60" s="2"/>
      <c r="G60" s="75"/>
      <c r="H60" s="24">
        <v>9768</v>
      </c>
      <c r="I60" s="8"/>
      <c r="J60" s="8"/>
    </row>
    <row r="61" spans="1:10" x14ac:dyDescent="0.2">
      <c r="A61" s="2">
        <v>12</v>
      </c>
      <c r="B61" s="78">
        <v>2016</v>
      </c>
      <c r="C61" s="89" t="s">
        <v>177</v>
      </c>
      <c r="D61" s="75" t="s">
        <v>208</v>
      </c>
      <c r="E61" s="2" t="s">
        <v>183</v>
      </c>
      <c r="F61" s="2"/>
      <c r="G61" s="75"/>
      <c r="H61" s="24">
        <v>11424</v>
      </c>
      <c r="I61" s="8"/>
      <c r="J61" s="8"/>
    </row>
    <row r="62" spans="1:10" x14ac:dyDescent="0.2">
      <c r="A62" s="2">
        <v>13</v>
      </c>
      <c r="B62" s="78">
        <v>2016</v>
      </c>
      <c r="C62" s="89" t="s">
        <v>193</v>
      </c>
      <c r="D62" s="75" t="s">
        <v>110</v>
      </c>
      <c r="E62" s="2" t="s">
        <v>194</v>
      </c>
      <c r="F62" s="2"/>
      <c r="G62" s="75"/>
      <c r="H62" s="24">
        <v>18817</v>
      </c>
      <c r="I62" s="8"/>
      <c r="J62" s="8"/>
    </row>
    <row r="63" spans="1:10" x14ac:dyDescent="0.2">
      <c r="A63" s="2">
        <v>14</v>
      </c>
      <c r="B63" s="78">
        <v>2016</v>
      </c>
      <c r="C63" s="89" t="s">
        <v>193</v>
      </c>
      <c r="D63" s="75" t="s">
        <v>195</v>
      </c>
      <c r="E63" s="2" t="s">
        <v>169</v>
      </c>
      <c r="F63" s="2"/>
      <c r="G63" s="75"/>
      <c r="H63" s="24">
        <v>2309</v>
      </c>
      <c r="I63" s="8"/>
      <c r="J63" s="8"/>
    </row>
    <row r="64" spans="1:10" x14ac:dyDescent="0.2">
      <c r="A64" s="2">
        <v>15</v>
      </c>
      <c r="B64" s="78">
        <v>2016</v>
      </c>
      <c r="C64" s="89" t="s">
        <v>193</v>
      </c>
      <c r="D64" s="75" t="s">
        <v>196</v>
      </c>
      <c r="E64" s="2" t="s">
        <v>197</v>
      </c>
      <c r="F64" s="2"/>
      <c r="G64" s="75"/>
      <c r="H64" s="24">
        <v>2002</v>
      </c>
      <c r="I64" s="8"/>
      <c r="J64" s="8"/>
    </row>
    <row r="65" spans="1:10" x14ac:dyDescent="0.2">
      <c r="A65" s="2">
        <v>16</v>
      </c>
      <c r="B65" s="78">
        <v>2016</v>
      </c>
      <c r="C65" s="89" t="s">
        <v>193</v>
      </c>
      <c r="D65" s="75" t="s">
        <v>198</v>
      </c>
      <c r="E65" s="2" t="s">
        <v>199</v>
      </c>
      <c r="F65" s="2"/>
      <c r="G65" s="75"/>
      <c r="H65" s="24">
        <v>1563</v>
      </c>
      <c r="I65" s="8"/>
      <c r="J65" s="8"/>
    </row>
    <row r="66" spans="1:10" hidden="1" x14ac:dyDescent="0.2">
      <c r="A66" s="2"/>
      <c r="B66" s="78"/>
      <c r="C66" s="89"/>
      <c r="D66" s="75"/>
      <c r="E66" s="2"/>
      <c r="F66" s="2"/>
      <c r="G66" s="75"/>
      <c r="H66" s="24"/>
      <c r="I66" s="8"/>
      <c r="J66" s="8"/>
    </row>
    <row r="67" spans="1:10" hidden="1" x14ac:dyDescent="0.2">
      <c r="A67" s="2"/>
      <c r="B67" s="79"/>
      <c r="C67" s="89"/>
      <c r="D67" s="75"/>
      <c r="E67" s="2"/>
      <c r="F67" s="2"/>
      <c r="G67" s="75"/>
      <c r="H67" s="2"/>
      <c r="I67" s="8"/>
      <c r="J67" s="8"/>
    </row>
    <row r="68" spans="1:10" ht="13.5" thickBot="1" x14ac:dyDescent="0.25">
      <c r="A68" s="117" t="s">
        <v>26</v>
      </c>
      <c r="B68" s="118"/>
      <c r="C68" s="118"/>
      <c r="D68" s="118"/>
      <c r="E68" s="118"/>
      <c r="F68" s="118"/>
      <c r="G68" s="119"/>
      <c r="H68" s="27">
        <f>'[1]декабрь ТР 16'!$AC$60</f>
        <v>5992.4892</v>
      </c>
      <c r="I68" s="8"/>
      <c r="J68" s="8"/>
    </row>
    <row r="69" spans="1:10" ht="15.75" thickBot="1" x14ac:dyDescent="0.3">
      <c r="A69" s="120" t="s">
        <v>27</v>
      </c>
      <c r="B69" s="121"/>
      <c r="C69" s="121"/>
      <c r="D69" s="121"/>
      <c r="E69" s="121"/>
      <c r="F69" s="121"/>
      <c r="G69" s="122"/>
      <c r="H69" s="28">
        <f>SUM(H4:H68)</f>
        <v>108122.4892</v>
      </c>
      <c r="I69" s="123"/>
      <c r="J69" s="124"/>
    </row>
    <row r="72" spans="1:10" x14ac:dyDescent="0.2">
      <c r="A72" s="80" t="s">
        <v>192</v>
      </c>
      <c r="B72" s="80"/>
      <c r="C72" s="80"/>
      <c r="D72" s="80"/>
      <c r="E72" s="80"/>
    </row>
  </sheetData>
  <mergeCells count="13">
    <mergeCell ref="I69:J69"/>
    <mergeCell ref="A68:G68"/>
    <mergeCell ref="A69:G69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workbookViewId="0">
      <selection activeCell="D27" sqref="D27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</cols>
  <sheetData>
    <row r="2" spans="1:4" ht="78" customHeight="1" x14ac:dyDescent="0.2">
      <c r="A2" s="101" t="s">
        <v>209</v>
      </c>
      <c r="B2" s="101"/>
      <c r="C2" s="101"/>
      <c r="D2" s="101"/>
    </row>
    <row r="3" spans="1:4" ht="23.25" x14ac:dyDescent="0.35">
      <c r="A3" s="96"/>
      <c r="B3" s="96"/>
      <c r="C3" s="96"/>
      <c r="D3" s="96"/>
    </row>
    <row r="4" spans="1:4" ht="13.5" thickBot="1" x14ac:dyDescent="0.25"/>
    <row r="5" spans="1:4" ht="60" customHeight="1" thickBot="1" x14ac:dyDescent="0.3">
      <c r="A5" s="82"/>
      <c r="B5" s="38" t="s">
        <v>60</v>
      </c>
      <c r="C5" s="38" t="s">
        <v>61</v>
      </c>
      <c r="D5" s="38" t="s">
        <v>62</v>
      </c>
    </row>
    <row r="6" spans="1:4" ht="14.25" customHeight="1" thickBot="1" x14ac:dyDescent="0.3">
      <c r="A6" s="102" t="s">
        <v>160</v>
      </c>
      <c r="B6" s="103"/>
      <c r="C6" s="32">
        <v>301004.63</v>
      </c>
      <c r="D6" s="33"/>
    </row>
    <row r="7" spans="1:4" x14ac:dyDescent="0.2">
      <c r="A7" s="14" t="s">
        <v>186</v>
      </c>
      <c r="B7" s="86">
        <f>'[1]декабрь ТО 16'!$E$61</f>
        <v>256147.3</v>
      </c>
      <c r="C7" s="5">
        <f>'[1]декабрь ТО 16'!$K$61-'[1]декабрь ТО 16'!$O$61</f>
        <v>322473.95</v>
      </c>
      <c r="D7" s="83">
        <f>'расход ТО'!H70</f>
        <v>52689.880649999999</v>
      </c>
    </row>
    <row r="8" spans="1:4" x14ac:dyDescent="0.2">
      <c r="A8" s="3" t="s">
        <v>68</v>
      </c>
      <c r="B8" s="2">
        <v>0</v>
      </c>
      <c r="C8" s="2">
        <v>0</v>
      </c>
      <c r="D8" s="40">
        <f>'[1]декабрь ТО 16'!$AK$61</f>
        <v>80745.570000000007</v>
      </c>
    </row>
    <row r="9" spans="1:4" ht="25.5" x14ac:dyDescent="0.2">
      <c r="A9" s="3" t="s">
        <v>69</v>
      </c>
      <c r="B9" s="2">
        <f>'выборка 15'!D15</f>
        <v>0</v>
      </c>
      <c r="C9" s="2">
        <f>'выборка 15'!G15</f>
        <v>0</v>
      </c>
      <c r="D9" s="40">
        <f>'[1]декабрь ТО 16'!$AM$61</f>
        <v>32483.85</v>
      </c>
    </row>
    <row r="10" spans="1:4" ht="13.5" thickBot="1" x14ac:dyDescent="0.25">
      <c r="A10" s="14" t="s">
        <v>185</v>
      </c>
      <c r="B10" s="2">
        <f>'[1]декабрь ТО 16'!$I$61</f>
        <v>7186.2899999999991</v>
      </c>
      <c r="C10" s="2">
        <f>'[1]декабрь ТО 16'!$M$61</f>
        <v>7696.88</v>
      </c>
      <c r="D10" s="40"/>
    </row>
    <row r="11" spans="1:4" ht="15.75" thickBot="1" x14ac:dyDescent="0.3">
      <c r="A11" s="34" t="s">
        <v>80</v>
      </c>
      <c r="B11" s="35">
        <f>SUM(B7:B10)</f>
        <v>263333.58999999997</v>
      </c>
      <c r="C11" s="35">
        <f>SUM(C6:C10)</f>
        <v>631175.46000000008</v>
      </c>
      <c r="D11" s="76">
        <f>SUM(D7:D10)</f>
        <v>165919.30065000002</v>
      </c>
    </row>
    <row r="13" spans="1:4" ht="15.75" hidden="1" customHeight="1" x14ac:dyDescent="0.25">
      <c r="A13" s="104" t="s">
        <v>156</v>
      </c>
      <c r="B13" s="104"/>
      <c r="C13" s="104"/>
      <c r="D13" s="85">
        <f>C11-D11</f>
        <v>465256.15935000009</v>
      </c>
    </row>
    <row r="15" spans="1:4" ht="15.75" hidden="1" customHeight="1" x14ac:dyDescent="0.25">
      <c r="A15" s="104" t="s">
        <v>115</v>
      </c>
      <c r="B15" s="104"/>
      <c r="C15" s="104"/>
      <c r="D15" s="84">
        <v>14212.47</v>
      </c>
    </row>
    <row r="16" spans="1:4" ht="15" hidden="1" x14ac:dyDescent="0.25">
      <c r="A16" s="68"/>
      <c r="B16" s="68"/>
      <c r="C16" s="68"/>
      <c r="D16" s="69"/>
    </row>
    <row r="17" spans="1:5" ht="13.5" hidden="1" thickBot="1" x14ac:dyDescent="0.25">
      <c r="A17" s="71" t="s">
        <v>81</v>
      </c>
      <c r="B17" s="21">
        <v>22272.720000000001</v>
      </c>
      <c r="C17" s="21">
        <v>19473.46</v>
      </c>
      <c r="D17" s="72">
        <v>0</v>
      </c>
    </row>
    <row r="18" spans="1:5" hidden="1" x14ac:dyDescent="0.2"/>
    <row r="19" spans="1:5" ht="15.75" hidden="1" customHeight="1" x14ac:dyDescent="0.25">
      <c r="A19" s="104" t="s">
        <v>114</v>
      </c>
      <c r="B19" s="104"/>
      <c r="C19" s="104"/>
      <c r="D19" s="85">
        <f>D15+C17-D17</f>
        <v>33685.93</v>
      </c>
    </row>
    <row r="20" spans="1:5" ht="15.75" customHeight="1" x14ac:dyDescent="0.25">
      <c r="A20" s="92" t="s">
        <v>220</v>
      </c>
      <c r="B20" s="92"/>
      <c r="C20" s="92"/>
      <c r="D20" s="98">
        <f>C11-D11</f>
        <v>465256.15935000009</v>
      </c>
      <c r="E20" s="92"/>
    </row>
    <row r="21" spans="1:5" ht="30.75" customHeight="1" x14ac:dyDescent="0.2"/>
    <row r="23" spans="1:5" x14ac:dyDescent="0.2">
      <c r="A23" s="80" t="s">
        <v>192</v>
      </c>
      <c r="B23" s="80"/>
      <c r="C23" s="80"/>
    </row>
    <row r="24" spans="1:5" x14ac:dyDescent="0.2">
      <c r="D24" s="80"/>
    </row>
  </sheetData>
  <mergeCells count="5">
    <mergeCell ref="A2:D2"/>
    <mergeCell ref="A6:B6"/>
    <mergeCell ref="A13:C13"/>
    <mergeCell ref="A15:C15"/>
    <mergeCell ref="A19:C19"/>
  </mergeCells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ТР </vt:lpstr>
      <vt:lpstr>отчет ТО</vt:lpstr>
      <vt:lpstr>расход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2017-02-08T05:37:41Z</cp:lastPrinted>
  <dcterms:created xsi:type="dcterms:W3CDTF">2015-02-24T21:57:31Z</dcterms:created>
  <dcterms:modified xsi:type="dcterms:W3CDTF">2017-04-15T11:57:34Z</dcterms:modified>
</cp:coreProperties>
</file>