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5570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сод. жилья" sheetId="5" r:id="rId5"/>
    <sheet name="расход по дому ТО" sheetId="6" r:id="rId6"/>
    <sheet name="отче ТР" sheetId="7" r:id="rId7"/>
    <sheet name="расход по дому ТР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E17" i="5" l="1"/>
  <c r="G20" i="8" l="1"/>
  <c r="C8" i="7"/>
  <c r="C9" i="7" s="1"/>
  <c r="B8" i="7"/>
  <c r="B9" i="7" s="1"/>
  <c r="G21" i="8"/>
  <c r="D8" i="7" s="1"/>
  <c r="D9" i="7" s="1"/>
  <c r="D20" i="7" l="1"/>
  <c r="D15" i="7" s="1"/>
  <c r="D11" i="7"/>
  <c r="G17" i="6"/>
  <c r="D10" i="5"/>
  <c r="D9" i="5"/>
  <c r="C8" i="5"/>
  <c r="B8" i="5"/>
  <c r="C11" i="5" l="1"/>
  <c r="B11" i="5"/>
  <c r="E8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 l="1"/>
  <c r="AK15" i="3" s="1"/>
  <c r="E7" i="1" l="1"/>
  <c r="G15" i="3"/>
  <c r="C10" i="4" s="1"/>
  <c r="D15" i="3"/>
  <c r="B10" i="4" s="1"/>
  <c r="F13" i="4" l="1"/>
  <c r="E13" i="4"/>
  <c r="E6" i="1" s="1"/>
  <c r="AH15" i="3" l="1"/>
  <c r="AE15" i="3"/>
  <c r="AJ3" i="3"/>
  <c r="AG3" i="3"/>
  <c r="AG15" i="3" s="1"/>
  <c r="B15" i="3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C12" i="1" s="1"/>
  <c r="X15" i="3"/>
  <c r="Y15" i="3"/>
  <c r="C13" i="1" s="1"/>
  <c r="Z15" i="3"/>
  <c r="D13" i="1" s="1"/>
  <c r="AA15" i="3"/>
  <c r="AB15" i="3"/>
  <c r="D15" i="1" s="1"/>
  <c r="AC15" i="3"/>
  <c r="C16" i="1" s="1"/>
  <c r="AD15" i="3"/>
  <c r="D16" i="1" s="1"/>
  <c r="M3" i="3"/>
  <c r="M15" i="3" s="1"/>
  <c r="H3" i="3"/>
  <c r="H15" i="3" s="1"/>
  <c r="E3" i="3"/>
  <c r="E15" i="3" s="1"/>
  <c r="F15" i="1" l="1"/>
  <c r="C15" i="1"/>
  <c r="C7" i="1"/>
  <c r="AJ15" i="3"/>
  <c r="AL3" i="3"/>
  <c r="AL15" i="3" s="1"/>
  <c r="G18" i="6" s="1"/>
  <c r="D8" i="5" s="1"/>
  <c r="D11" i="5" s="1"/>
  <c r="D13" i="5" s="1"/>
  <c r="D8" i="1"/>
  <c r="C8" i="1"/>
  <c r="N3" i="3"/>
  <c r="N15" i="3" s="1"/>
  <c r="I11" i="2" s="1"/>
  <c r="I12" i="2" s="1"/>
  <c r="D7" i="4" s="1"/>
  <c r="D13" i="4" s="1"/>
  <c r="F8" i="1" l="1"/>
  <c r="G7" i="4"/>
  <c r="G13" i="4" s="1"/>
  <c r="G15" i="4"/>
  <c r="F6" i="1" s="1"/>
  <c r="D7" i="1" l="1"/>
  <c r="F7" i="1" l="1"/>
</calcChain>
</file>

<file path=xl/sharedStrings.xml><?xml version="1.0" encoding="utf-8"?>
<sst xmlns="http://schemas.openxmlformats.org/spreadsheetml/2006/main" count="163" uniqueCount="116">
  <si>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</si>
  <si>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</si>
  <si>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</si>
  <si>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</si>
  <si>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</si>
  <si>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</si>
  <si>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</si>
  <si>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</si>
  <si>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</si>
  <si>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</si>
  <si>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</si>
  <si>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</si>
  <si>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</si>
  <si>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</si>
  <si>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</si>
  <si>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</si>
  <si>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</si>
  <si>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</si>
  <si>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</si>
  <si>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</si>
  <si>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</si>
  <si>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</si>
  <si>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</si>
  <si>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</si>
  <si>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</si>
  <si>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</si>
  <si>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</si>
  <si>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</si>
  <si>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</si>
  <si>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</si>
  <si>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</si>
  <si>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</si>
  <si>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</si>
  <si>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</si>
  <si>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</si>
  <si>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</si>
  <si>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</si>
  <si>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</si>
  <si>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</si>
  <si>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</si>
  <si>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</si>
  <si>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</si>
  <si>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</si>
  <si>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</si>
  <si>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</si>
  <si>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</si>
  <si>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</si>
  <si>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</si>
  <si>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</si>
  <si>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</si>
  <si>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</si>
  <si>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</si>
  <si>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</si>
  <si>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</si>
  <si>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</si>
  <si>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</si>
  <si>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</si>
  <si>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</si>
  <si>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</si>
  <si>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</si>
  <si>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</si>
  <si>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</si>
  <si>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</si>
  <si>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</si>
  <si>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</si>
  <si>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</si>
  <si>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</si>
  <si>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</si>
  <si>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</si>
  <si>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</si>
  <si>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</si>
  <si>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</si>
  <si>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</si>
  <si>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</si>
  <si>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</si>
  <si>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</si>
  <si>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</si>
  <si>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</si>
  <si>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</si>
  <si>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</si>
  <si>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</si>
  <si>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</si>
  <si>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Л.чайкиной, 31</t>
  </si>
  <si>
    <t>в доме по адресу ул. Л.чайкиной, 31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</si>
  <si>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</si>
  <si>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</si>
  <si>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</si>
  <si>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Л.Чайкиной, 31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</si>
  <si>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Л.Чайкиной, 31</t>
  </si>
  <si>
    <t>в доме по  адресу ул. Л.Чайкиной, 31 за период с 01.06.2015 по 31.07.2015гг.</t>
  </si>
  <si>
    <t>Содержание и Ремонт жилья</t>
  </si>
  <si>
    <t>количество</t>
  </si>
  <si>
    <t>Информация о выполненных работах  по статье "Содержание  и Ремонт жилья"</t>
  </si>
  <si>
    <t>Переходящее сальдо на 01.01.2016г</t>
  </si>
  <si>
    <t>корректировка осенне-весеннего осмотра</t>
  </si>
  <si>
    <t>за период с 01.01.2016 по 30.07.2016 гг.</t>
  </si>
  <si>
    <t>дебиторская задолженность жителей по состоянию  на 01.08.2016 г. составляет:</t>
  </si>
  <si>
    <t>Остаток денежных средств дома на 30.07.2016 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</si>
  <si>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</si>
  <si>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</si>
  <si>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</si>
  <si>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Генеральный директор ООО У0 "ТаганСервис"___________________________________________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</si>
  <si>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</si>
  <si>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30.07.2016 г по адресу ул. Л. Чайкиной, 31</t>
  </si>
  <si>
    <t>Информация о собранных и израсходованных денежных средствах по статье "Ремонт Жилья" за период с 01.08.2016 г по 31.12.2016 г по адресу ул. Л. Чайкиной, 31</t>
  </si>
  <si>
    <t>Переходящее сальдо на 01.08.2016г</t>
  </si>
  <si>
    <t>Остаток денежных средств дома по статье "Ремонт жилья" на 31.12.2016 г</t>
  </si>
  <si>
    <t>дебиторская задолженность жителей по состоянию  на 01.01.2017г. составляет:</t>
  </si>
  <si>
    <t>Информация о выполненных работах  по статье " Ремонт жилья"</t>
  </si>
  <si>
    <t xml:space="preserve"> Ремонт жилья</t>
  </si>
  <si>
    <t>сентябрь</t>
  </si>
  <si>
    <t>установка автоматического выключателя</t>
  </si>
  <si>
    <t>за период с 01.08.2016 по 31.12.2016 гг.</t>
  </si>
  <si>
    <t xml:space="preserve">Переходящее сальдо  по договору цессии при условии соблюдения условий договора </t>
  </si>
  <si>
    <t>Остаток денежных средств дома по статье "Ремонт жилья" на 31.07.2016 г без учета остатка по договору  цессии</t>
  </si>
  <si>
    <t>Остаток денежных средств дома по статье "Ремонт жилья" на 31.12.2016 г без учета остатка по договору  цессии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</si>
</sst>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5" fontId="0" fillId="0" borderId="31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8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3" xfId="0" applyNumberFormat="1" applyBorder="1"/>
    <xf numFmtId="2" fontId="0" fillId="0" borderId="3" xfId="0" applyNumberFormat="1" applyBorder="1" applyAlignment="1">
      <alignment vertical="center"/>
    </xf>
    <xf numFmtId="2" fontId="4" fillId="0" borderId="20" xfId="0" applyNumberFormat="1" applyFon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0" fontId="1" fillId="0" borderId="0" xfId="0" applyFont="1" applyFill="1" applyBorder="1" applyAlignment="1"/>
    <xf numFmtId="0" fontId="10" fillId="0" borderId="0" xfId="0" applyFont="1"/>
    <xf numFmtId="0" fontId="5" fillId="0" borderId="0" xfId="0" applyFont="1" applyAlignment="1">
      <alignment horizontal="left" wrapText="1"/>
    </xf>
    <xf numFmtId="2" fontId="10" fillId="0" borderId="0" xfId="0" applyNumberFormat="1" applyFo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AF25">
            <v>27737.97</v>
          </cell>
          <cell r="AH25">
            <v>23939.999999999996</v>
          </cell>
          <cell r="AJ25">
            <v>359.1</v>
          </cell>
          <cell r="AL25">
            <v>45.819449999999996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AK25">
            <v>57260.73000000001</v>
          </cell>
          <cell r="AM25">
            <v>46593.109999999993</v>
          </cell>
          <cell r="AO25">
            <v>698.89665000000002</v>
          </cell>
          <cell r="AQ25">
            <v>97.644749999999988</v>
          </cell>
          <cell r="BF25">
            <v>904.12139999999999</v>
          </cell>
          <cell r="BH25">
            <v>77.941500000000005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4">
          <cell r="Y24">
            <v>10965.43</v>
          </cell>
          <cell r="AA24">
            <v>7500.13</v>
          </cell>
          <cell r="AC24">
            <v>112.50194999999999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F12" sqref="AF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30</v>
      </c>
      <c r="B2" s="16" t="s">
        <v>31</v>
      </c>
      <c r="C2" s="16" t="s">
        <v>32</v>
      </c>
      <c r="D2" s="16" t="s">
        <v>34</v>
      </c>
      <c r="E2" s="19" t="s">
        <v>41</v>
      </c>
      <c r="F2" s="16" t="s">
        <v>33</v>
      </c>
      <c r="G2" s="16" t="s">
        <v>35</v>
      </c>
      <c r="H2" s="19" t="s">
        <v>42</v>
      </c>
      <c r="I2" s="16" t="s">
        <v>36</v>
      </c>
      <c r="J2" s="16" t="s">
        <v>37</v>
      </c>
      <c r="K2" s="16" t="s">
        <v>59</v>
      </c>
      <c r="L2" s="16" t="s">
        <v>38</v>
      </c>
      <c r="M2" s="19" t="s">
        <v>39</v>
      </c>
      <c r="N2" s="19" t="s">
        <v>40</v>
      </c>
      <c r="O2" s="17" t="s">
        <v>43</v>
      </c>
      <c r="P2" s="17" t="s">
        <v>44</v>
      </c>
      <c r="Q2" s="17" t="s">
        <v>45</v>
      </c>
      <c r="R2" s="17" t="s">
        <v>46</v>
      </c>
      <c r="S2" s="17" t="s">
        <v>47</v>
      </c>
      <c r="T2" s="17" t="s">
        <v>48</v>
      </c>
      <c r="U2" s="17" t="s">
        <v>49</v>
      </c>
      <c r="V2" s="17" t="s">
        <v>50</v>
      </c>
      <c r="W2" s="17" t="s">
        <v>51</v>
      </c>
      <c r="X2" s="17" t="s">
        <v>52</v>
      </c>
      <c r="Y2" s="17" t="s">
        <v>53</v>
      </c>
      <c r="Z2" s="17" t="s">
        <v>54</v>
      </c>
      <c r="AA2" s="17" t="s">
        <v>55</v>
      </c>
      <c r="AB2" s="17" t="s">
        <v>56</v>
      </c>
      <c r="AC2" s="17" t="s">
        <v>57</v>
      </c>
      <c r="AD2" s="18" t="s">
        <v>58</v>
      </c>
      <c r="AE2" s="16" t="s">
        <v>61</v>
      </c>
      <c r="AF2" s="16" t="s">
        <v>34</v>
      </c>
      <c r="AG2" s="19" t="s">
        <v>41</v>
      </c>
      <c r="AH2" s="16" t="s">
        <v>62</v>
      </c>
      <c r="AI2" s="16" t="s">
        <v>35</v>
      </c>
      <c r="AJ2" s="19" t="s">
        <v>42</v>
      </c>
      <c r="AK2" s="19" t="s">
        <v>81</v>
      </c>
      <c r="AL2" s="19" t="s">
        <v>40</v>
      </c>
    </row>
    <row r="3" spans="1:38" x14ac:dyDescent="0.2">
      <c r="A3" s="14" t="s">
        <v>82</v>
      </c>
      <c r="B3" s="4">
        <v>519.66</v>
      </c>
      <c r="C3" s="4">
        <v>0</v>
      </c>
      <c r="D3" s="4">
        <v>0</v>
      </c>
      <c r="E3" s="20">
        <f>C3+D3</f>
        <v>0</v>
      </c>
      <c r="F3" s="4">
        <v>0</v>
      </c>
      <c r="G3" s="4">
        <v>0</v>
      </c>
      <c r="H3" s="20">
        <f>F3+G3</f>
        <v>0</v>
      </c>
      <c r="I3" s="4">
        <v>0</v>
      </c>
      <c r="J3" s="4">
        <v>0</v>
      </c>
      <c r="K3" s="4">
        <v>0</v>
      </c>
      <c r="L3" s="4">
        <v>0</v>
      </c>
      <c r="M3" s="20">
        <f>(I3+J3+L3)*1.5%</f>
        <v>0</v>
      </c>
      <c r="N3" s="22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20">
        <f>AE3+AF3</f>
        <v>0</v>
      </c>
      <c r="AH3" s="4">
        <v>0</v>
      </c>
      <c r="AI3" s="4">
        <v>0</v>
      </c>
      <c r="AJ3" s="20">
        <f>AH3+AI3</f>
        <v>0</v>
      </c>
      <c r="AK3" s="56">
        <f>AB3*1.5%</f>
        <v>0</v>
      </c>
      <c r="AL3" s="22">
        <f>AJ3*1.5%</f>
        <v>0</v>
      </c>
    </row>
    <row r="4" spans="1:38" x14ac:dyDescent="0.2">
      <c r="A4" s="14" t="s">
        <v>82</v>
      </c>
      <c r="B4" s="4">
        <v>519.66</v>
      </c>
      <c r="C4" s="4">
        <v>0</v>
      </c>
      <c r="D4" s="4">
        <v>0</v>
      </c>
      <c r="E4" s="20">
        <f t="shared" ref="E4:E14" si="0">C4+D4</f>
        <v>0</v>
      </c>
      <c r="F4" s="4">
        <v>0</v>
      </c>
      <c r="G4" s="4">
        <v>0</v>
      </c>
      <c r="H4" s="20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20">
        <f t="shared" ref="M4:M14" si="2">(I4+J4+L4)*1.5%</f>
        <v>0</v>
      </c>
      <c r="N4" s="22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20">
        <f t="shared" ref="AG4:AG14" si="4">AE4+AF4</f>
        <v>0</v>
      </c>
      <c r="AH4" s="4">
        <v>0</v>
      </c>
      <c r="AI4" s="4">
        <v>0</v>
      </c>
      <c r="AJ4" s="20">
        <f t="shared" ref="AJ4:AJ14" si="5">AH4+AI4</f>
        <v>0</v>
      </c>
      <c r="AK4" s="56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82</v>
      </c>
      <c r="B5" s="4">
        <v>519.66</v>
      </c>
      <c r="C5" s="4">
        <v>0</v>
      </c>
      <c r="D5" s="4">
        <v>0</v>
      </c>
      <c r="E5" s="20">
        <f t="shared" si="0"/>
        <v>0</v>
      </c>
      <c r="F5" s="4">
        <v>0</v>
      </c>
      <c r="G5" s="4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20">
        <f t="shared" si="4"/>
        <v>0</v>
      </c>
      <c r="AH5" s="4">
        <v>0</v>
      </c>
      <c r="AI5" s="4">
        <v>0</v>
      </c>
      <c r="AJ5" s="20">
        <f t="shared" si="5"/>
        <v>0</v>
      </c>
      <c r="AK5" s="56">
        <f t="shared" si="6"/>
        <v>0</v>
      </c>
      <c r="AL5" s="22">
        <f t="shared" si="7"/>
        <v>0</v>
      </c>
    </row>
    <row r="6" spans="1:38" x14ac:dyDescent="0.2">
      <c r="A6" s="14" t="s">
        <v>82</v>
      </c>
      <c r="B6" s="4">
        <v>519.66</v>
      </c>
      <c r="C6" s="4">
        <v>0</v>
      </c>
      <c r="D6" s="4">
        <v>0</v>
      </c>
      <c r="E6" s="20">
        <f t="shared" si="0"/>
        <v>0</v>
      </c>
      <c r="F6" s="4">
        <v>0</v>
      </c>
      <c r="G6" s="4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20">
        <f t="shared" si="4"/>
        <v>0</v>
      </c>
      <c r="AH6" s="4">
        <v>0</v>
      </c>
      <c r="AI6" s="4">
        <v>0</v>
      </c>
      <c r="AJ6" s="20">
        <f t="shared" si="5"/>
        <v>0</v>
      </c>
      <c r="AK6" s="56">
        <f t="shared" si="6"/>
        <v>0</v>
      </c>
      <c r="AL6" s="22">
        <f t="shared" si="7"/>
        <v>0</v>
      </c>
    </row>
    <row r="7" spans="1:38" x14ac:dyDescent="0.2">
      <c r="A7" s="14" t="s">
        <v>82</v>
      </c>
      <c r="B7" s="4">
        <v>519.66</v>
      </c>
      <c r="C7" s="4">
        <v>0</v>
      </c>
      <c r="D7" s="4">
        <v>0</v>
      </c>
      <c r="E7" s="20">
        <f t="shared" si="0"/>
        <v>0</v>
      </c>
      <c r="F7" s="4">
        <v>0</v>
      </c>
      <c r="G7" s="4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20">
        <f t="shared" si="4"/>
        <v>0</v>
      </c>
      <c r="AH7" s="4">
        <v>0</v>
      </c>
      <c r="AI7" s="4">
        <v>0</v>
      </c>
      <c r="AJ7" s="20">
        <f t="shared" si="5"/>
        <v>0</v>
      </c>
      <c r="AK7" s="56">
        <f t="shared" si="6"/>
        <v>0</v>
      </c>
      <c r="AL7" s="22">
        <f t="shared" si="7"/>
        <v>0</v>
      </c>
    </row>
    <row r="8" spans="1:38" x14ac:dyDescent="0.2">
      <c r="A8" s="14" t="s">
        <v>82</v>
      </c>
      <c r="B8" s="4">
        <v>519.66</v>
      </c>
      <c r="C8" s="2">
        <v>1896.6</v>
      </c>
      <c r="D8" s="2">
        <v>0</v>
      </c>
      <c r="E8" s="20">
        <f t="shared" si="0"/>
        <v>1896.6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290.95999999999998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935.29</v>
      </c>
      <c r="Z8" s="2">
        <v>0</v>
      </c>
      <c r="AA8" s="2">
        <v>420.87</v>
      </c>
      <c r="AB8" s="2">
        <v>0</v>
      </c>
      <c r="AC8" s="2">
        <v>961.3</v>
      </c>
      <c r="AD8" s="2">
        <v>0</v>
      </c>
      <c r="AE8" s="2">
        <v>2171.9699999999998</v>
      </c>
      <c r="AF8" s="2">
        <v>0</v>
      </c>
      <c r="AG8" s="20">
        <f t="shared" si="4"/>
        <v>2171.9699999999998</v>
      </c>
      <c r="AH8" s="2">
        <v>0</v>
      </c>
      <c r="AI8" s="2">
        <v>0</v>
      </c>
      <c r="AJ8" s="20">
        <f t="shared" si="5"/>
        <v>0</v>
      </c>
      <c r="AK8" s="56">
        <f t="shared" si="6"/>
        <v>0</v>
      </c>
      <c r="AL8" s="22">
        <f t="shared" si="7"/>
        <v>0</v>
      </c>
    </row>
    <row r="9" spans="1:38" x14ac:dyDescent="0.2">
      <c r="A9" s="14" t="s">
        <v>82</v>
      </c>
      <c r="B9" s="4">
        <v>519.66</v>
      </c>
      <c r="C9" s="2">
        <v>0</v>
      </c>
      <c r="D9" s="2">
        <v>0</v>
      </c>
      <c r="E9" s="20">
        <f t="shared" si="0"/>
        <v>0</v>
      </c>
      <c r="F9" s="2">
        <v>1475.69</v>
      </c>
      <c r="G9" s="2">
        <v>0</v>
      </c>
      <c r="H9" s="20">
        <f t="shared" si="1"/>
        <v>1475.69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22.135349999999999</v>
      </c>
      <c r="O9" s="2">
        <v>311.76</v>
      </c>
      <c r="P9" s="2">
        <v>283.12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976.87</v>
      </c>
      <c r="Z9" s="2">
        <v>914.92</v>
      </c>
      <c r="AA9" s="2">
        <v>607.92999999999995</v>
      </c>
      <c r="AB9" s="2">
        <v>438.07</v>
      </c>
      <c r="AC9" s="2">
        <v>1018.41</v>
      </c>
      <c r="AD9" s="2">
        <v>933.26</v>
      </c>
      <c r="AE9" s="2">
        <v>4167.2700000000004</v>
      </c>
      <c r="AF9" s="2">
        <v>0</v>
      </c>
      <c r="AG9" s="20">
        <f t="shared" si="4"/>
        <v>4167.2700000000004</v>
      </c>
      <c r="AH9" s="2">
        <v>2448.16</v>
      </c>
      <c r="AI9" s="2">
        <v>0</v>
      </c>
      <c r="AJ9" s="20">
        <f t="shared" si="5"/>
        <v>2448.16</v>
      </c>
      <c r="AK9" s="56">
        <f t="shared" si="6"/>
        <v>6.5710499999999996</v>
      </c>
      <c r="AL9" s="22">
        <f t="shared" si="7"/>
        <v>36.722399999999993</v>
      </c>
    </row>
    <row r="10" spans="1:38" x14ac:dyDescent="0.2">
      <c r="A10" s="14" t="s">
        <v>82</v>
      </c>
      <c r="B10" s="4">
        <v>519.66</v>
      </c>
      <c r="C10" s="2">
        <v>0</v>
      </c>
      <c r="D10" s="2">
        <v>0</v>
      </c>
      <c r="E10" s="20">
        <f t="shared" si="0"/>
        <v>0</v>
      </c>
      <c r="F10" s="2">
        <v>422.13</v>
      </c>
      <c r="G10" s="2">
        <v>0</v>
      </c>
      <c r="H10" s="20">
        <f t="shared" si="1"/>
        <v>422.13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6.33195</v>
      </c>
      <c r="O10" s="2">
        <v>311.76</v>
      </c>
      <c r="P10" s="2">
        <v>273.55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976.87</v>
      </c>
      <c r="Z10" s="2">
        <v>900.1</v>
      </c>
      <c r="AA10" s="2">
        <v>607.92999999999995</v>
      </c>
      <c r="AB10" s="2">
        <v>500.89</v>
      </c>
      <c r="AC10" s="2">
        <v>1018.41</v>
      </c>
      <c r="AD10" s="2">
        <v>816.22</v>
      </c>
      <c r="AE10" s="2">
        <v>4167.2700000000004</v>
      </c>
      <c r="AF10" s="2">
        <v>0</v>
      </c>
      <c r="AG10" s="20">
        <f t="shared" si="4"/>
        <v>4167.2700000000004</v>
      </c>
      <c r="AH10" s="2">
        <v>3274.74</v>
      </c>
      <c r="AI10" s="2">
        <v>0</v>
      </c>
      <c r="AJ10" s="20">
        <f t="shared" si="5"/>
        <v>3274.74</v>
      </c>
      <c r="AK10" s="56">
        <f t="shared" si="6"/>
        <v>7.5133499999999991</v>
      </c>
      <c r="AL10" s="22">
        <f t="shared" si="7"/>
        <v>49.121099999999998</v>
      </c>
    </row>
    <row r="11" spans="1:38" x14ac:dyDescent="0.2">
      <c r="A11" s="14" t="s">
        <v>82</v>
      </c>
      <c r="B11" s="4">
        <v>519.66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6">
        <f t="shared" si="6"/>
        <v>0</v>
      </c>
      <c r="AL11" s="22">
        <f t="shared" si="7"/>
        <v>0</v>
      </c>
    </row>
    <row r="12" spans="1:38" x14ac:dyDescent="0.2">
      <c r="A12" s="14" t="s">
        <v>82</v>
      </c>
      <c r="B12" s="4">
        <v>519.66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6">
        <f t="shared" si="6"/>
        <v>0</v>
      </c>
      <c r="AL12" s="22">
        <f t="shared" si="7"/>
        <v>0</v>
      </c>
    </row>
    <row r="13" spans="1:38" x14ac:dyDescent="0.2">
      <c r="A13" s="14" t="s">
        <v>82</v>
      </c>
      <c r="B13" s="4">
        <v>519.66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6">
        <f t="shared" si="6"/>
        <v>0</v>
      </c>
      <c r="AL13" s="22">
        <f t="shared" si="7"/>
        <v>0</v>
      </c>
    </row>
    <row r="14" spans="1:38" ht="13.5" thickBot="1" x14ac:dyDescent="0.25">
      <c r="A14" s="14" t="s">
        <v>82</v>
      </c>
      <c r="B14" s="4">
        <v>519.66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6">
        <f t="shared" si="6"/>
        <v>0</v>
      </c>
      <c r="AL14" s="22">
        <f t="shared" si="7"/>
        <v>0</v>
      </c>
    </row>
    <row r="15" spans="1:38" ht="13.5" thickBot="1" x14ac:dyDescent="0.25">
      <c r="A15" s="12" t="s">
        <v>29</v>
      </c>
      <c r="B15" s="9">
        <f t="shared" ref="B15:G15" si="8">SUM(B3:B14)</f>
        <v>6235.9199999999992</v>
      </c>
      <c r="C15" s="9">
        <f t="shared" si="8"/>
        <v>1896.6</v>
      </c>
      <c r="D15" s="9">
        <f t="shared" si="8"/>
        <v>0</v>
      </c>
      <c r="E15" s="21">
        <f t="shared" si="8"/>
        <v>1896.6</v>
      </c>
      <c r="F15" s="9">
        <f t="shared" si="8"/>
        <v>1897.8200000000002</v>
      </c>
      <c r="G15" s="9">
        <f t="shared" si="8"/>
        <v>0</v>
      </c>
      <c r="H15" s="21">
        <f t="shared" ref="H15:AE15" si="9">SUM(H3:H14)</f>
        <v>1897.8200000000002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28.467299999999998</v>
      </c>
      <c r="O15" s="12">
        <f t="shared" si="9"/>
        <v>914.48</v>
      </c>
      <c r="P15" s="9">
        <f t="shared" si="9"/>
        <v>556.67000000000007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2889.0299999999997</v>
      </c>
      <c r="Z15" s="9">
        <f t="shared" si="9"/>
        <v>1815.02</v>
      </c>
      <c r="AA15" s="9">
        <f t="shared" si="9"/>
        <v>1636.73</v>
      </c>
      <c r="AB15" s="9">
        <f t="shared" si="9"/>
        <v>938.96</v>
      </c>
      <c r="AC15" s="9">
        <f t="shared" si="9"/>
        <v>2998.12</v>
      </c>
      <c r="AD15" s="13">
        <f t="shared" si="9"/>
        <v>1749.48</v>
      </c>
      <c r="AE15" s="9">
        <f t="shared" si="9"/>
        <v>10506.51</v>
      </c>
      <c r="AF15" s="9">
        <v>0</v>
      </c>
      <c r="AG15" s="21">
        <f>SUM(AG3:AG14)</f>
        <v>10506.51</v>
      </c>
      <c r="AH15" s="9">
        <f>SUM(AH3:AH14)</f>
        <v>5722.9</v>
      </c>
      <c r="AI15" s="9">
        <v>0</v>
      </c>
      <c r="AJ15" s="21">
        <f>SUM(AJ3:AJ14)</f>
        <v>5722.9</v>
      </c>
      <c r="AK15" s="21">
        <f t="shared" ref="AK15" si="10">SUM(AK3:AK14)</f>
        <v>14.084399999999999</v>
      </c>
      <c r="AL15" s="23">
        <f t="shared" ref="AL15" si="11">SUM(AL3:AL14)</f>
        <v>85.843499999999992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4" t="s">
        <v>13</v>
      </c>
      <c r="C2" s="84"/>
      <c r="D2" s="84"/>
      <c r="E2" s="84"/>
      <c r="F2" s="84"/>
    </row>
    <row r="3" spans="2:9" ht="26.25" customHeight="1" x14ac:dyDescent="0.35">
      <c r="B3" s="83" t="s">
        <v>89</v>
      </c>
      <c r="C3" s="83"/>
      <c r="D3" s="83"/>
      <c r="E3" s="83"/>
      <c r="F3" s="83"/>
      <c r="G3" s="1"/>
      <c r="H3" s="1"/>
      <c r="I3" s="1"/>
    </row>
    <row r="4" spans="2:9" ht="30" customHeight="1" thickBot="1" x14ac:dyDescent="0.25">
      <c r="B4" s="83"/>
      <c r="C4" s="83"/>
      <c r="D4" s="83"/>
      <c r="E4" s="83"/>
      <c r="F4" s="83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58" t="s">
        <v>1</v>
      </c>
      <c r="C6" s="59">
        <f>'отчет тек. ремонт'!B13</f>
        <v>1896.6</v>
      </c>
      <c r="D6" s="59">
        <f>'отчет тек. ремонт'!C13</f>
        <v>1897.8200000000002</v>
      </c>
      <c r="E6" s="59">
        <f>'отчет тек. ремонт'!E13</f>
        <v>1014.61</v>
      </c>
      <c r="F6" s="66">
        <f>'отчет тек. ремонт'!G15</f>
        <v>37148.672700000003</v>
      </c>
    </row>
    <row r="7" spans="2:9" x14ac:dyDescent="0.2">
      <c r="B7" s="60" t="s">
        <v>60</v>
      </c>
      <c r="C7" s="4" t="e">
        <f>'отчет сод. жилья'!#REF!</f>
        <v>#REF!</v>
      </c>
      <c r="D7" s="4" t="e">
        <f>'отчет сод. жилья'!#REF!</f>
        <v>#REF!</v>
      </c>
      <c r="E7" s="4" t="e">
        <f>'отчет сод. жилья'!#REF!</f>
        <v>#REF!</v>
      </c>
      <c r="F7" s="67" t="e">
        <f>'отчет сод. жилья'!#REF!</f>
        <v>#REF!</v>
      </c>
    </row>
    <row r="8" spans="2:9" ht="25.5" x14ac:dyDescent="0.2">
      <c r="B8" s="61" t="s">
        <v>2</v>
      </c>
      <c r="C8" s="2" t="e">
        <f>'отчет сод. жилья'!#REF!</f>
        <v>#REF!</v>
      </c>
      <c r="D8" s="24" t="e">
        <f>'отчет сод. жилья'!#REF!</f>
        <v>#REF!</v>
      </c>
      <c r="E8" s="2" t="e">
        <f>'отчет сод. жилья'!#REF!</f>
        <v>#REF!</v>
      </c>
      <c r="F8" s="68" t="e">
        <f>'отчет сод. жилья'!#REF!</f>
        <v>#REF!</v>
      </c>
    </row>
    <row r="9" spans="2:9" ht="51" x14ac:dyDescent="0.2">
      <c r="B9" s="61" t="s">
        <v>3</v>
      </c>
      <c r="C9" s="2">
        <v>0</v>
      </c>
      <c r="D9" s="2">
        <v>0</v>
      </c>
      <c r="E9" s="2">
        <v>0</v>
      </c>
      <c r="F9" s="62">
        <v>0</v>
      </c>
    </row>
    <row r="10" spans="2:9" x14ac:dyDescent="0.2">
      <c r="B10" s="61" t="s">
        <v>4</v>
      </c>
      <c r="C10" s="2">
        <v>0</v>
      </c>
      <c r="D10" s="2">
        <v>0</v>
      </c>
      <c r="E10" s="2">
        <v>0</v>
      </c>
      <c r="F10" s="62">
        <v>0</v>
      </c>
    </row>
    <row r="11" spans="2:9" ht="25.5" x14ac:dyDescent="0.2">
      <c r="B11" s="61" t="s">
        <v>5</v>
      </c>
      <c r="C11" s="2">
        <f>'выборка 15'!U15</f>
        <v>0</v>
      </c>
      <c r="D11" s="2">
        <v>0</v>
      </c>
      <c r="E11" s="2">
        <v>0</v>
      </c>
      <c r="F11" s="62">
        <v>0</v>
      </c>
    </row>
    <row r="12" spans="2:9" x14ac:dyDescent="0.2">
      <c r="B12" s="61" t="s">
        <v>6</v>
      </c>
      <c r="C12" s="2">
        <f>'выборка 15'!W15</f>
        <v>0</v>
      </c>
      <c r="D12" s="2">
        <v>0</v>
      </c>
      <c r="E12" s="2">
        <v>0</v>
      </c>
      <c r="F12" s="62">
        <v>0</v>
      </c>
    </row>
    <row r="13" spans="2:9" x14ac:dyDescent="0.2">
      <c r="B13" s="61" t="s">
        <v>7</v>
      </c>
      <c r="C13" s="2">
        <f>'выборка 15'!Y15</f>
        <v>2889.0299999999997</v>
      </c>
      <c r="D13" s="2">
        <f>'выборка 15'!Z15</f>
        <v>1815.02</v>
      </c>
      <c r="E13" s="2">
        <v>381.41</v>
      </c>
      <c r="F13" s="62">
        <v>0</v>
      </c>
    </row>
    <row r="14" spans="2:9" ht="25.5" x14ac:dyDescent="0.2">
      <c r="B14" s="61" t="s">
        <v>8</v>
      </c>
      <c r="C14" s="2">
        <v>0</v>
      </c>
      <c r="D14" s="2">
        <v>0</v>
      </c>
      <c r="E14" s="2">
        <v>0</v>
      </c>
      <c r="F14" s="62">
        <v>0</v>
      </c>
    </row>
    <row r="15" spans="2:9" ht="25.5" x14ac:dyDescent="0.2">
      <c r="B15" s="61" t="s">
        <v>9</v>
      </c>
      <c r="C15" s="2">
        <f>'выборка 15'!AA15</f>
        <v>1636.73</v>
      </c>
      <c r="D15" s="2">
        <f>'выборка 15'!AB15</f>
        <v>938.96</v>
      </c>
      <c r="E15" s="2">
        <v>114.54</v>
      </c>
      <c r="F15" s="62">
        <f>D15</f>
        <v>938.96</v>
      </c>
    </row>
    <row r="16" spans="2:9" ht="26.25" thickBot="1" x14ac:dyDescent="0.25">
      <c r="B16" s="63" t="s">
        <v>10</v>
      </c>
      <c r="C16" s="64">
        <f>'выборка 15'!AC15</f>
        <v>2998.12</v>
      </c>
      <c r="D16" s="64">
        <f>'выборка 15'!AD15</f>
        <v>1749.48</v>
      </c>
      <c r="E16" s="64">
        <v>136.4</v>
      </c>
      <c r="F16" s="65">
        <v>0</v>
      </c>
    </row>
    <row r="18" spans="2:6" ht="19.5" customHeight="1" x14ac:dyDescent="0.2">
      <c r="B18" s="85" t="s">
        <v>85</v>
      </c>
      <c r="C18" s="85"/>
      <c r="D18" s="85"/>
      <c r="E18" s="85"/>
      <c r="F18" s="85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A15" sqref="A15:F15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6" t="s">
        <v>88</v>
      </c>
      <c r="B2" s="86"/>
      <c r="C2" s="86"/>
      <c r="D2" s="86"/>
      <c r="E2" s="86"/>
      <c r="F2" s="86"/>
      <c r="G2" s="86"/>
    </row>
    <row r="3" spans="1:7" ht="23.25" x14ac:dyDescent="0.35">
      <c r="A3" s="29"/>
      <c r="B3" s="29"/>
      <c r="C3" s="29"/>
      <c r="D3" s="29"/>
      <c r="E3" s="29"/>
      <c r="F3" s="29"/>
      <c r="G3" s="29"/>
    </row>
    <row r="4" spans="1:7" ht="15.75" x14ac:dyDescent="0.25">
      <c r="A4" s="87" t="s">
        <v>84</v>
      </c>
      <c r="B4" s="87"/>
      <c r="C4" s="87"/>
      <c r="D4" s="87"/>
      <c r="E4" s="87"/>
      <c r="F4" s="87"/>
      <c r="G4" s="30">
        <v>35279.32</v>
      </c>
    </row>
    <row r="5" spans="1:7" ht="13.5" thickBot="1" x14ac:dyDescent="0.25"/>
    <row r="6" spans="1:7" ht="60" customHeight="1" thickBot="1" x14ac:dyDescent="0.3">
      <c r="A6" s="31"/>
      <c r="B6" s="32" t="s">
        <v>63</v>
      </c>
      <c r="C6" s="32" t="s">
        <v>64</v>
      </c>
      <c r="D6" s="32" t="s">
        <v>65</v>
      </c>
      <c r="E6" s="32" t="s">
        <v>66</v>
      </c>
      <c r="F6" s="32" t="s">
        <v>67</v>
      </c>
      <c r="G6" s="33" t="s">
        <v>68</v>
      </c>
    </row>
    <row r="7" spans="1:7" x14ac:dyDescent="0.2">
      <c r="A7" s="14" t="s">
        <v>1</v>
      </c>
      <c r="B7" s="4">
        <f>'выборка 15'!C15+'выборка 15'!D15</f>
        <v>1896.6</v>
      </c>
      <c r="C7" s="4">
        <f>'выборка 15'!F15+'выборка 15'!G15</f>
        <v>1897.8200000000002</v>
      </c>
      <c r="D7" s="88">
        <f>'расход по дому ТР 15'!I12</f>
        <v>28.467299999999998</v>
      </c>
      <c r="E7" s="4">
        <v>1014.61</v>
      </c>
      <c r="F7" s="4">
        <v>0</v>
      </c>
      <c r="G7" s="88">
        <f>C13-D13</f>
        <v>1869.3527000000001</v>
      </c>
    </row>
    <row r="8" spans="1:7" x14ac:dyDescent="0.2">
      <c r="A8" s="7" t="s">
        <v>69</v>
      </c>
      <c r="B8" s="2">
        <v>0</v>
      </c>
      <c r="C8" s="2">
        <v>0</v>
      </c>
      <c r="D8" s="89"/>
      <c r="E8" s="2">
        <v>0</v>
      </c>
      <c r="F8" s="2">
        <v>0</v>
      </c>
      <c r="G8" s="89"/>
    </row>
    <row r="9" spans="1:7" x14ac:dyDescent="0.2">
      <c r="A9" s="7" t="s">
        <v>70</v>
      </c>
      <c r="B9" s="2">
        <v>0</v>
      </c>
      <c r="C9" s="2">
        <v>0</v>
      </c>
      <c r="D9" s="89"/>
      <c r="E9" s="2">
        <v>0</v>
      </c>
      <c r="F9" s="2">
        <v>0</v>
      </c>
      <c r="G9" s="89"/>
    </row>
    <row r="10" spans="1:7" x14ac:dyDescent="0.2">
      <c r="A10" s="14" t="s">
        <v>71</v>
      </c>
      <c r="B10" s="2">
        <f>'выборка 15'!D15</f>
        <v>0</v>
      </c>
      <c r="C10" s="2">
        <f>'выборка 15'!G15</f>
        <v>0</v>
      </c>
      <c r="D10" s="89"/>
      <c r="E10" s="2">
        <v>0</v>
      </c>
      <c r="F10" s="2">
        <v>0</v>
      </c>
      <c r="G10" s="89"/>
    </row>
    <row r="11" spans="1:7" x14ac:dyDescent="0.2">
      <c r="A11" s="7" t="s">
        <v>72</v>
      </c>
      <c r="B11" s="2">
        <v>0</v>
      </c>
      <c r="C11" s="2">
        <v>0</v>
      </c>
      <c r="D11" s="89"/>
      <c r="E11" s="2">
        <v>0</v>
      </c>
      <c r="F11" s="2">
        <v>0</v>
      </c>
      <c r="G11" s="89"/>
    </row>
    <row r="12" spans="1:7" ht="13.5" thickBot="1" x14ac:dyDescent="0.25">
      <c r="A12" s="34" t="s">
        <v>73</v>
      </c>
      <c r="B12" s="2">
        <v>0</v>
      </c>
      <c r="C12" s="2">
        <v>0</v>
      </c>
      <c r="D12" s="90"/>
      <c r="E12" s="2">
        <v>0</v>
      </c>
      <c r="F12" s="2">
        <v>0</v>
      </c>
      <c r="G12" s="90"/>
    </row>
    <row r="13" spans="1:7" ht="15.75" thickBot="1" x14ac:dyDescent="0.3">
      <c r="A13" s="35" t="s">
        <v>74</v>
      </c>
      <c r="B13" s="36">
        <f>SUM(B7:B12)</f>
        <v>1896.6</v>
      </c>
      <c r="C13" s="36">
        <f>SUM(C7:C12)</f>
        <v>1897.8200000000002</v>
      </c>
      <c r="D13" s="37">
        <f>SUM(D7)</f>
        <v>28.467299999999998</v>
      </c>
      <c r="E13" s="36">
        <f>SUM(E7:E12)</f>
        <v>1014.61</v>
      </c>
      <c r="F13" s="36">
        <f>SUM(F7:F12)</f>
        <v>0</v>
      </c>
      <c r="G13" s="57">
        <f>G7</f>
        <v>1869.3527000000001</v>
      </c>
    </row>
    <row r="15" spans="1:7" ht="15.75" x14ac:dyDescent="0.25">
      <c r="A15" s="87" t="s">
        <v>86</v>
      </c>
      <c r="B15" s="87"/>
      <c r="C15" s="87"/>
      <c r="D15" s="87"/>
      <c r="E15" s="87"/>
      <c r="F15" s="87"/>
      <c r="G15" s="38">
        <f>G4+C13-D13</f>
        <v>37148.672700000003</v>
      </c>
    </row>
    <row r="17" spans="1:5" x14ac:dyDescent="0.2">
      <c r="A17" s="85" t="s">
        <v>85</v>
      </c>
      <c r="B17" s="85"/>
      <c r="C17" s="85"/>
      <c r="D17" s="85"/>
      <c r="E17" s="85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6.5" customHeight="1" x14ac:dyDescent="0.25">
      <c r="A2" s="100" t="s">
        <v>16</v>
      </c>
      <c r="B2" s="102" t="s">
        <v>17</v>
      </c>
      <c r="C2" s="102" t="s">
        <v>18</v>
      </c>
      <c r="D2" s="102" t="s">
        <v>19</v>
      </c>
      <c r="E2" s="102" t="s">
        <v>20</v>
      </c>
      <c r="F2" s="102" t="s">
        <v>21</v>
      </c>
      <c r="G2" s="102" t="s">
        <v>22</v>
      </c>
      <c r="H2" s="102" t="s">
        <v>23</v>
      </c>
      <c r="I2" s="102" t="s">
        <v>24</v>
      </c>
      <c r="J2" s="104" t="s">
        <v>25</v>
      </c>
      <c r="K2" s="105"/>
    </row>
    <row r="3" spans="1:11" ht="29.25" customHeight="1" thickBot="1" x14ac:dyDescent="0.3">
      <c r="A3" s="101"/>
      <c r="B3" s="103"/>
      <c r="C3" s="103"/>
      <c r="D3" s="103"/>
      <c r="E3" s="103"/>
      <c r="F3" s="103"/>
      <c r="G3" s="103"/>
      <c r="H3" s="103"/>
      <c r="I3" s="103"/>
      <c r="J3" s="10" t="s">
        <v>26</v>
      </c>
      <c r="K3" s="11" t="s">
        <v>27</v>
      </c>
    </row>
    <row r="4" spans="1:11" x14ac:dyDescent="0.2">
      <c r="A4" s="4">
        <v>1</v>
      </c>
      <c r="B4" s="4">
        <v>2015</v>
      </c>
      <c r="C4" s="4"/>
      <c r="D4" s="4"/>
      <c r="E4" s="4"/>
      <c r="F4" s="4"/>
      <c r="G4" s="4"/>
      <c r="H4" s="26"/>
      <c r="I4" s="4"/>
      <c r="J4" s="4"/>
      <c r="K4" s="25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91" t="s">
        <v>28</v>
      </c>
      <c r="B11" s="92"/>
      <c r="C11" s="92"/>
      <c r="D11" s="92"/>
      <c r="E11" s="92"/>
      <c r="F11" s="92"/>
      <c r="G11" s="92"/>
      <c r="H11" s="93"/>
      <c r="I11" s="27">
        <f>'выборка 15'!M15+'выборка 15'!N15</f>
        <v>28.467299999999998</v>
      </c>
      <c r="J11" s="8"/>
      <c r="K11" s="8"/>
    </row>
    <row r="12" spans="1:11" ht="15.75" thickBot="1" x14ac:dyDescent="0.3">
      <c r="A12" s="94" t="s">
        <v>29</v>
      </c>
      <c r="B12" s="95"/>
      <c r="C12" s="95"/>
      <c r="D12" s="95"/>
      <c r="E12" s="95"/>
      <c r="F12" s="95"/>
      <c r="G12" s="95"/>
      <c r="H12" s="96"/>
      <c r="I12" s="28">
        <f>SUM(I4:I11)</f>
        <v>28.467299999999998</v>
      </c>
      <c r="J12" s="97"/>
      <c r="K12" s="98"/>
    </row>
    <row r="15" spans="1:11" x14ac:dyDescent="0.2">
      <c r="A15" s="85" t="s">
        <v>85</v>
      </c>
      <c r="B15" s="85"/>
      <c r="C15" s="85"/>
      <c r="D15" s="85"/>
      <c r="E15" s="85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3"/>
  <sheetViews>
    <sheetView tabSelected="1" workbookViewId="0">
      <selection activeCell="H23" sqref="H23"/>
    </sheetView>
  </sheetViews>
  <sheetFormatPr defaultRowHeight="12.75" x14ac:dyDescent="0.2"/>
  <cols>
    <col min="1" max="1" width="36.140625" customWidth="1"/>
    <col min="2" max="2" width="18.28515625" customWidth="1"/>
    <col min="3" max="3" width="18" customWidth="1"/>
    <col min="4" max="4" width="16.7109375" customWidth="1"/>
    <col min="5" max="5" width="11.85546875" customWidth="1"/>
  </cols>
  <sheetData>
    <row r="3" spans="1:5" ht="93.75" customHeight="1" x14ac:dyDescent="0.2">
      <c r="A3" s="107" t="s">
        <v>103</v>
      </c>
      <c r="B3" s="107"/>
      <c r="C3" s="107"/>
      <c r="D3" s="107"/>
    </row>
    <row r="5" spans="1:5" ht="13.5" thickBot="1" x14ac:dyDescent="0.25"/>
    <row r="6" spans="1:5" ht="47.25" x14ac:dyDescent="0.25">
      <c r="A6" s="69"/>
      <c r="B6" s="39" t="s">
        <v>63</v>
      </c>
      <c r="C6" s="39" t="s">
        <v>64</v>
      </c>
      <c r="D6" s="39" t="s">
        <v>65</v>
      </c>
    </row>
    <row r="7" spans="1:5" ht="15" customHeight="1" x14ac:dyDescent="0.25">
      <c r="A7" s="108" t="s">
        <v>93</v>
      </c>
      <c r="B7" s="109"/>
      <c r="C7" s="70">
        <v>24904.1</v>
      </c>
      <c r="D7" s="70"/>
    </row>
    <row r="8" spans="1:5" ht="33" customHeight="1" x14ac:dyDescent="0.2">
      <c r="A8" s="14" t="s">
        <v>90</v>
      </c>
      <c r="B8" s="71">
        <f>'[1]июль 16'!$AK$25-[1]декабрь!$AF$25</f>
        <v>29522.760000000009</v>
      </c>
      <c r="C8" s="4">
        <f>'[1]июль 16'!$AM$25-[1]декабрь!$AH$25</f>
        <v>22653.109999999997</v>
      </c>
      <c r="D8" s="72">
        <f>'расход по дому ТО'!G18</f>
        <v>-2608.3780499999998</v>
      </c>
    </row>
    <row r="9" spans="1:5" ht="31.5" customHeight="1" x14ac:dyDescent="0.2">
      <c r="A9" s="3" t="s">
        <v>75</v>
      </c>
      <c r="B9" s="2">
        <v>0</v>
      </c>
      <c r="C9" s="2">
        <v>0</v>
      </c>
      <c r="D9" s="40">
        <f>'[1]июль 16'!$BF$25*7</f>
        <v>6328.8498</v>
      </c>
    </row>
    <row r="10" spans="1:5" ht="30.75" customHeight="1" thickBot="1" x14ac:dyDescent="0.25">
      <c r="A10" s="3" t="s">
        <v>76</v>
      </c>
      <c r="B10" s="2">
        <v>0</v>
      </c>
      <c r="C10" s="2">
        <v>0</v>
      </c>
      <c r="D10" s="40">
        <f>'[1]июль 16'!$BH$25*7</f>
        <v>545.59050000000002</v>
      </c>
    </row>
    <row r="11" spans="1:5" ht="15" customHeight="1" thickBot="1" x14ac:dyDescent="0.3">
      <c r="A11" s="35" t="s">
        <v>74</v>
      </c>
      <c r="B11" s="36">
        <f>SUM(B8:B10)</f>
        <v>29522.760000000009</v>
      </c>
      <c r="C11" s="36">
        <f>SUM(C7:C10)</f>
        <v>47557.209999999992</v>
      </c>
      <c r="D11" s="73">
        <f>SUM(D8:D10)</f>
        <v>4266.0622499999999</v>
      </c>
    </row>
    <row r="12" spans="1:5" ht="15.75" customHeight="1" x14ac:dyDescent="0.2"/>
    <row r="13" spans="1:5" ht="15" hidden="1" customHeight="1" x14ac:dyDescent="0.25">
      <c r="A13" s="87" t="s">
        <v>97</v>
      </c>
      <c r="B13" s="87"/>
      <c r="C13" s="87"/>
      <c r="D13" s="74">
        <f>C11-D11</f>
        <v>43291.147749999989</v>
      </c>
    </row>
    <row r="14" spans="1:5" ht="15" customHeight="1" x14ac:dyDescent="0.25">
      <c r="A14" s="78"/>
      <c r="B14" s="78"/>
      <c r="C14" s="78"/>
      <c r="D14" s="74"/>
    </row>
    <row r="15" spans="1:5" ht="15" customHeight="1" x14ac:dyDescent="0.25">
      <c r="A15" s="78"/>
      <c r="B15" s="78"/>
      <c r="C15" s="78"/>
      <c r="D15" s="74"/>
    </row>
    <row r="16" spans="1:5" ht="15" customHeight="1" x14ac:dyDescent="0.25">
      <c r="A16" s="110" t="s">
        <v>113</v>
      </c>
      <c r="B16" s="110"/>
      <c r="C16" s="110"/>
      <c r="D16" s="110"/>
      <c r="E16" s="77">
        <v>35279.32</v>
      </c>
    </row>
    <row r="17" spans="1:5" ht="42" customHeight="1" x14ac:dyDescent="0.25">
      <c r="A17" s="106" t="s">
        <v>114</v>
      </c>
      <c r="B17" s="106"/>
      <c r="C17" s="106"/>
      <c r="D17" s="74"/>
      <c r="E17" s="82">
        <f>E22-E16</f>
        <v>-15096.989999999998</v>
      </c>
    </row>
    <row r="18" spans="1:5" ht="15" hidden="1" customHeight="1" x14ac:dyDescent="0.25">
      <c r="A18" s="78"/>
      <c r="B18" s="78"/>
      <c r="C18" s="78"/>
      <c r="D18" s="74"/>
    </row>
    <row r="19" spans="1:5" ht="15" hidden="1" customHeight="1" x14ac:dyDescent="0.25">
      <c r="A19" s="78"/>
      <c r="B19" s="78"/>
      <c r="C19" s="78"/>
      <c r="D19" s="74"/>
    </row>
    <row r="20" spans="1:5" ht="15" hidden="1" customHeight="1" x14ac:dyDescent="0.25">
      <c r="A20" s="78"/>
      <c r="B20" s="78"/>
      <c r="C20" s="78"/>
      <c r="D20" s="74"/>
    </row>
    <row r="21" spans="1:5" ht="15" hidden="1" customHeight="1" x14ac:dyDescent="0.25">
      <c r="A21" s="78"/>
      <c r="B21" s="78"/>
      <c r="C21" s="78"/>
      <c r="D21" s="74"/>
    </row>
    <row r="22" spans="1:5" ht="15" customHeight="1" x14ac:dyDescent="0.25">
      <c r="A22" s="77" t="s">
        <v>99</v>
      </c>
      <c r="B22" s="77"/>
      <c r="C22" s="77"/>
      <c r="D22" s="77"/>
      <c r="E22" s="77">
        <v>20182.330000000002</v>
      </c>
    </row>
    <row r="23" spans="1:5" ht="15" x14ac:dyDescent="0.25">
      <c r="A23" s="77" t="s">
        <v>100</v>
      </c>
      <c r="B23" s="77"/>
      <c r="C23" s="77"/>
      <c r="D23" s="77"/>
      <c r="E23" s="77">
        <v>23108.81</v>
      </c>
    </row>
    <row r="24" spans="1:5" ht="15" x14ac:dyDescent="0.25">
      <c r="A24" s="77"/>
      <c r="B24" s="77"/>
      <c r="C24" s="77"/>
      <c r="D24" s="77"/>
      <c r="E24" s="77"/>
    </row>
    <row r="25" spans="1:5" ht="15" x14ac:dyDescent="0.25">
      <c r="A25" s="77"/>
      <c r="B25" s="77"/>
      <c r="C25" s="77"/>
      <c r="D25" s="77"/>
      <c r="E25" s="77"/>
    </row>
    <row r="26" spans="1:5" x14ac:dyDescent="0.2">
      <c r="A26" s="75" t="s">
        <v>96</v>
      </c>
      <c r="D26">
        <v>12240.76</v>
      </c>
    </row>
    <row r="27" spans="1:5" ht="12.75" customHeight="1" x14ac:dyDescent="0.2"/>
    <row r="28" spans="1:5" x14ac:dyDescent="0.2">
      <c r="A28" s="76" t="s">
        <v>101</v>
      </c>
      <c r="B28" s="76"/>
      <c r="C28" s="76"/>
      <c r="D28" s="76"/>
    </row>
    <row r="33" spans="9:9" x14ac:dyDescent="0.2">
      <c r="I33" t="s">
        <v>98</v>
      </c>
    </row>
  </sheetData>
  <mergeCells count="5">
    <mergeCell ref="A17:C17"/>
    <mergeCell ref="A3:D3"/>
    <mergeCell ref="A7:B7"/>
    <mergeCell ref="A13:C13"/>
    <mergeCell ref="A16:D16"/>
  </mergeCells>
  <pageMargins left="0.7" right="0.7" top="0.75" bottom="0.75" header="0.3" footer="0.3"/>
  <pageSetup paperSize="9" scale="9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A23" sqref="A23:G2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8.5703125" customWidth="1"/>
    <col min="7" max="7" width="13" customWidth="1"/>
  </cols>
  <sheetData>
    <row r="2" spans="1:7" ht="17.25" x14ac:dyDescent="0.3">
      <c r="A2" s="111" t="s">
        <v>92</v>
      </c>
      <c r="B2" s="111"/>
      <c r="C2" s="111"/>
      <c r="D2" s="111"/>
      <c r="E2" s="111"/>
      <c r="F2" s="111"/>
      <c r="G2" s="111"/>
    </row>
    <row r="3" spans="1:7" ht="17.25" x14ac:dyDescent="0.3">
      <c r="A3" s="111" t="s">
        <v>83</v>
      </c>
      <c r="B3" s="111"/>
      <c r="C3" s="111"/>
      <c r="D3" s="111"/>
      <c r="E3" s="111"/>
      <c r="F3" s="111"/>
      <c r="G3" s="111"/>
    </row>
    <row r="4" spans="1:7" ht="17.25" x14ac:dyDescent="0.3">
      <c r="A4" s="111" t="s">
        <v>95</v>
      </c>
      <c r="B4" s="111"/>
      <c r="C4" s="111"/>
      <c r="D4" s="111"/>
      <c r="E4" s="111"/>
      <c r="F4" s="111"/>
      <c r="G4" s="111"/>
    </row>
    <row r="5" spans="1:7" ht="13.5" thickBot="1" x14ac:dyDescent="0.25"/>
    <row r="6" spans="1:7" ht="45.75" thickBot="1" x14ac:dyDescent="0.25">
      <c r="A6" s="41" t="s">
        <v>16</v>
      </c>
      <c r="B6" s="42" t="s">
        <v>17</v>
      </c>
      <c r="C6" s="43" t="s">
        <v>18</v>
      </c>
      <c r="D6" s="43" t="s">
        <v>77</v>
      </c>
      <c r="E6" s="43" t="s">
        <v>20</v>
      </c>
      <c r="F6" s="44" t="s">
        <v>91</v>
      </c>
      <c r="G6" s="6" t="s">
        <v>78</v>
      </c>
    </row>
    <row r="7" spans="1:7" x14ac:dyDescent="0.2">
      <c r="A7" s="45">
        <v>1</v>
      </c>
      <c r="B7" s="46">
        <v>2016</v>
      </c>
      <c r="C7" s="116" t="s">
        <v>94</v>
      </c>
      <c r="D7" s="117"/>
      <c r="E7" s="118"/>
      <c r="F7" s="50"/>
      <c r="G7" s="51">
        <v>-3000</v>
      </c>
    </row>
    <row r="8" spans="1:7" hidden="1" x14ac:dyDescent="0.2">
      <c r="A8" s="45"/>
      <c r="B8" s="46"/>
      <c r="C8" s="47"/>
      <c r="D8" s="48"/>
      <c r="E8" s="48"/>
      <c r="F8" s="50"/>
      <c r="G8" s="51"/>
    </row>
    <row r="9" spans="1:7" hidden="1" x14ac:dyDescent="0.2">
      <c r="A9" s="45">
        <v>2</v>
      </c>
      <c r="B9" s="46"/>
      <c r="C9" s="47"/>
      <c r="D9" s="48"/>
      <c r="E9" s="49"/>
      <c r="F9" s="50"/>
      <c r="G9" s="51"/>
    </row>
    <row r="10" spans="1:7" hidden="1" x14ac:dyDescent="0.2">
      <c r="A10" s="45">
        <v>3</v>
      </c>
      <c r="B10" s="46"/>
      <c r="C10" s="47"/>
      <c r="D10" s="48"/>
      <c r="E10" s="49"/>
      <c r="F10" s="50"/>
      <c r="G10" s="51"/>
    </row>
    <row r="11" spans="1:7" hidden="1" x14ac:dyDescent="0.2">
      <c r="A11" s="45"/>
      <c r="B11" s="46"/>
      <c r="C11" s="47"/>
      <c r="D11" s="48"/>
      <c r="E11" s="49"/>
      <c r="F11" s="50"/>
      <c r="G11" s="51"/>
    </row>
    <row r="12" spans="1:7" hidden="1" x14ac:dyDescent="0.2">
      <c r="A12" s="45"/>
      <c r="B12" s="46"/>
      <c r="C12" s="47"/>
      <c r="D12" s="48"/>
      <c r="E12" s="49"/>
      <c r="F12" s="50"/>
      <c r="G12" s="51"/>
    </row>
    <row r="13" spans="1:7" hidden="1" x14ac:dyDescent="0.2">
      <c r="A13" s="45"/>
      <c r="B13" s="46"/>
      <c r="C13" s="47"/>
      <c r="D13" s="48"/>
      <c r="E13" s="49"/>
      <c r="F13" s="50"/>
      <c r="G13" s="51"/>
    </row>
    <row r="14" spans="1:7" hidden="1" x14ac:dyDescent="0.2">
      <c r="A14" s="45"/>
      <c r="B14" s="46"/>
      <c r="C14" s="47"/>
      <c r="D14" s="48"/>
      <c r="E14" s="49"/>
      <c r="F14" s="50"/>
      <c r="G14" s="51"/>
    </row>
    <row r="15" spans="1:7" hidden="1" x14ac:dyDescent="0.2">
      <c r="A15" s="45"/>
      <c r="B15" s="46"/>
      <c r="C15" s="47"/>
      <c r="D15" s="48"/>
      <c r="E15" s="49"/>
      <c r="F15" s="50"/>
      <c r="G15" s="51"/>
    </row>
    <row r="16" spans="1:7" hidden="1" x14ac:dyDescent="0.2">
      <c r="A16" s="45"/>
      <c r="B16" s="46"/>
      <c r="C16" s="47"/>
      <c r="D16" s="48"/>
      <c r="E16" s="49"/>
      <c r="F16" s="50"/>
      <c r="G16" s="51"/>
    </row>
    <row r="17" spans="1:7" ht="15.75" thickBot="1" x14ac:dyDescent="0.25">
      <c r="A17" s="52"/>
      <c r="B17" s="112" t="s">
        <v>79</v>
      </c>
      <c r="C17" s="113"/>
      <c r="D17" s="113"/>
      <c r="E17" s="113"/>
      <c r="F17" s="113"/>
      <c r="G17" s="53">
        <f>'[1]июль 16'!$AO$25+'[1]июль 16'!$AQ$25-[1]декабрь!$AJ$25-[1]декабрь!$AL$25</f>
        <v>391.62195000000003</v>
      </c>
    </row>
    <row r="18" spans="1:7" ht="15.75" thickBot="1" x14ac:dyDescent="0.3">
      <c r="A18" s="94" t="s">
        <v>80</v>
      </c>
      <c r="B18" s="95"/>
      <c r="C18" s="95"/>
      <c r="D18" s="54"/>
      <c r="E18" s="54"/>
      <c r="F18" s="54"/>
      <c r="G18" s="55">
        <f>SUM(G7:G17)</f>
        <v>-2608.3780499999998</v>
      </c>
    </row>
    <row r="19" spans="1:7" x14ac:dyDescent="0.2">
      <c r="A19" s="114"/>
      <c r="B19" s="114"/>
      <c r="C19" s="115"/>
      <c r="D19" s="115"/>
      <c r="E19" s="115"/>
      <c r="F19" s="115"/>
      <c r="G19" s="115"/>
    </row>
    <row r="23" spans="1:7" ht="15" x14ac:dyDescent="0.25">
      <c r="A23" s="110" t="s">
        <v>102</v>
      </c>
      <c r="B23" s="110"/>
      <c r="C23" s="110"/>
      <c r="D23" s="110"/>
      <c r="E23" s="110"/>
      <c r="F23" s="110"/>
      <c r="G23" s="110"/>
    </row>
  </sheetData>
  <mergeCells count="8">
    <mergeCell ref="A23:G23"/>
    <mergeCell ref="A2:G2"/>
    <mergeCell ref="A3:G3"/>
    <mergeCell ref="A4:G4"/>
    <mergeCell ref="B17:F17"/>
    <mergeCell ref="A18:C18"/>
    <mergeCell ref="A19:G19"/>
    <mergeCell ref="C7:E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0"/>
  <sheetViews>
    <sheetView topLeftCell="A4" workbookViewId="0">
      <selection activeCell="A20" sqref="A20"/>
    </sheetView>
  </sheetViews>
  <sheetFormatPr defaultRowHeight="12.75" x14ac:dyDescent="0.2"/>
  <cols>
    <col min="1" max="1" width="36.140625" customWidth="1"/>
    <col min="2" max="2" width="24" customWidth="1"/>
    <col min="3" max="3" width="21.85546875" customWidth="1"/>
    <col min="4" max="4" width="16.7109375" customWidth="1"/>
  </cols>
  <sheetData>
    <row r="3" spans="1:4" ht="93.75" customHeight="1" x14ac:dyDescent="0.2">
      <c r="A3" s="107" t="s">
        <v>104</v>
      </c>
      <c r="B3" s="107"/>
      <c r="C3" s="107"/>
      <c r="D3" s="107"/>
    </row>
    <row r="5" spans="1:4" ht="13.5" thickBot="1" x14ac:dyDescent="0.25"/>
    <row r="6" spans="1:4" ht="47.25" x14ac:dyDescent="0.25">
      <c r="A6" s="69"/>
      <c r="B6" s="39" t="s">
        <v>63</v>
      </c>
      <c r="C6" s="39" t="s">
        <v>64</v>
      </c>
      <c r="D6" s="39" t="s">
        <v>65</v>
      </c>
    </row>
    <row r="7" spans="1:4" ht="15" customHeight="1" x14ac:dyDescent="0.25">
      <c r="A7" s="108" t="s">
        <v>105</v>
      </c>
      <c r="B7" s="109"/>
      <c r="C7" s="70">
        <v>20182.330000000002</v>
      </c>
      <c r="D7" s="70"/>
    </row>
    <row r="8" spans="1:4" ht="33" customHeight="1" thickBot="1" x14ac:dyDescent="0.25">
      <c r="A8" s="14" t="s">
        <v>109</v>
      </c>
      <c r="B8" s="71">
        <f>'[1]декабрь ТР 16'!$Y$24</f>
        <v>10965.43</v>
      </c>
      <c r="C8" s="4">
        <f>'[1]декабрь ТР 16'!$AA$24</f>
        <v>7500.13</v>
      </c>
      <c r="D8" s="72">
        <f>'расход по дому ТР'!G21</f>
        <v>1051.5019500000001</v>
      </c>
    </row>
    <row r="9" spans="1:4" ht="15" customHeight="1" thickBot="1" x14ac:dyDescent="0.3">
      <c r="A9" s="35" t="s">
        <v>74</v>
      </c>
      <c r="B9" s="36">
        <f>SUM(B8:B8)</f>
        <v>10965.43</v>
      </c>
      <c r="C9" s="36">
        <f>SUM(C7:C8)</f>
        <v>27682.460000000003</v>
      </c>
      <c r="D9" s="73">
        <f>SUM(D8:D8)</f>
        <v>1051.5019500000001</v>
      </c>
    </row>
    <row r="10" spans="1:4" ht="15.75" customHeight="1" x14ac:dyDescent="0.2"/>
    <row r="11" spans="1:4" ht="15" hidden="1" customHeight="1" x14ac:dyDescent="0.25">
      <c r="A11" s="87" t="s">
        <v>97</v>
      </c>
      <c r="B11" s="87"/>
      <c r="C11" s="87"/>
      <c r="D11" s="74">
        <f>C9-D9</f>
        <v>26630.958050000001</v>
      </c>
    </row>
    <row r="12" spans="1:4" ht="15" customHeight="1" x14ac:dyDescent="0.25">
      <c r="A12" s="78"/>
      <c r="B12" s="78"/>
      <c r="C12" s="78"/>
      <c r="D12" s="74"/>
    </row>
    <row r="13" spans="1:4" ht="15" customHeight="1" x14ac:dyDescent="0.25">
      <c r="A13" s="78"/>
      <c r="B13" s="78"/>
      <c r="C13" s="78"/>
      <c r="D13" s="74"/>
    </row>
    <row r="14" spans="1:4" ht="15" customHeight="1" x14ac:dyDescent="0.25">
      <c r="A14" s="119" t="s">
        <v>113</v>
      </c>
      <c r="B14" s="119"/>
      <c r="C14" s="119"/>
      <c r="D14" s="77">
        <v>35279.32</v>
      </c>
    </row>
    <row r="15" spans="1:4" ht="42.75" customHeight="1" x14ac:dyDescent="0.25">
      <c r="A15" s="106" t="s">
        <v>115</v>
      </c>
      <c r="B15" s="106"/>
      <c r="C15" s="106"/>
      <c r="D15" s="74">
        <f>D20-D14</f>
        <v>-8648.3619499999986</v>
      </c>
    </row>
    <row r="16" spans="1:4" ht="15" hidden="1" customHeight="1" x14ac:dyDescent="0.25">
      <c r="A16" s="78"/>
      <c r="B16" s="78"/>
      <c r="C16" s="78"/>
      <c r="D16" s="74"/>
    </row>
    <row r="17" spans="1:9" ht="15" hidden="1" customHeight="1" x14ac:dyDescent="0.25">
      <c r="A17" s="78"/>
      <c r="B17" s="78"/>
      <c r="C17" s="78"/>
      <c r="D17" s="74"/>
    </row>
    <row r="18" spans="1:9" ht="15" hidden="1" customHeight="1" x14ac:dyDescent="0.25">
      <c r="A18" s="78"/>
      <c r="B18" s="78"/>
      <c r="C18" s="78"/>
      <c r="D18" s="74"/>
    </row>
    <row r="19" spans="1:9" ht="15" hidden="1" customHeight="1" x14ac:dyDescent="0.25">
      <c r="A19" s="78"/>
      <c r="B19" s="78"/>
      <c r="C19" s="78"/>
      <c r="D19" s="74"/>
    </row>
    <row r="20" spans="1:9" ht="15" customHeight="1" x14ac:dyDescent="0.25">
      <c r="A20" s="77" t="s">
        <v>106</v>
      </c>
      <c r="B20" s="77"/>
      <c r="C20" s="77"/>
      <c r="D20" s="79">
        <f>C9-D9</f>
        <v>26630.958050000001</v>
      </c>
      <c r="E20" s="77"/>
    </row>
    <row r="21" spans="1:9" ht="15" x14ac:dyDescent="0.25">
      <c r="A21" s="77"/>
      <c r="B21" s="77"/>
      <c r="C21" s="77"/>
      <c r="D21" s="77"/>
      <c r="E21" s="77"/>
    </row>
    <row r="22" spans="1:9" ht="15" x14ac:dyDescent="0.25">
      <c r="A22" s="77"/>
      <c r="B22" s="77"/>
      <c r="C22" s="77"/>
      <c r="D22" s="77"/>
      <c r="E22" s="77"/>
    </row>
    <row r="23" spans="1:9" x14ac:dyDescent="0.2">
      <c r="A23" s="75" t="s">
        <v>107</v>
      </c>
      <c r="D23">
        <v>11336.84</v>
      </c>
    </row>
    <row r="24" spans="1:9" ht="12.75" customHeight="1" x14ac:dyDescent="0.2"/>
    <row r="25" spans="1:9" x14ac:dyDescent="0.2">
      <c r="A25" s="76" t="s">
        <v>101</v>
      </c>
      <c r="B25" s="76"/>
      <c r="C25" s="76"/>
      <c r="D25" s="76"/>
    </row>
    <row r="30" spans="1:9" x14ac:dyDescent="0.2">
      <c r="I30" t="s">
        <v>98</v>
      </c>
    </row>
  </sheetData>
  <mergeCells count="5">
    <mergeCell ref="A3:D3"/>
    <mergeCell ref="A7:B7"/>
    <mergeCell ref="A11:C11"/>
    <mergeCell ref="A15:C15"/>
    <mergeCell ref="A14:C14"/>
  </mergeCells>
  <pageMargins left="0.7" right="0.7" top="0.75" bottom="0.75" header="0.3" footer="0.3"/>
  <pageSetup paperSize="9" scale="9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F37" sqref="F3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8.5703125" customWidth="1"/>
    <col min="7" max="7" width="13" customWidth="1"/>
  </cols>
  <sheetData>
    <row r="2" spans="1:7" ht="17.25" x14ac:dyDescent="0.3">
      <c r="A2" s="111" t="s">
        <v>108</v>
      </c>
      <c r="B2" s="111"/>
      <c r="C2" s="111"/>
      <c r="D2" s="111"/>
      <c r="E2" s="111"/>
      <c r="F2" s="111"/>
      <c r="G2" s="111"/>
    </row>
    <row r="3" spans="1:7" ht="17.25" x14ac:dyDescent="0.3">
      <c r="A3" s="111" t="s">
        <v>83</v>
      </c>
      <c r="B3" s="111"/>
      <c r="C3" s="111"/>
      <c r="D3" s="111"/>
      <c r="E3" s="111"/>
      <c r="F3" s="111"/>
      <c r="G3" s="111"/>
    </row>
    <row r="4" spans="1:7" ht="17.25" x14ac:dyDescent="0.3">
      <c r="A4" s="111" t="s">
        <v>112</v>
      </c>
      <c r="B4" s="111"/>
      <c r="C4" s="111"/>
      <c r="D4" s="111"/>
      <c r="E4" s="111"/>
      <c r="F4" s="111"/>
      <c r="G4" s="111"/>
    </row>
    <row r="5" spans="1:7" ht="13.5" thickBot="1" x14ac:dyDescent="0.25"/>
    <row r="6" spans="1:7" ht="45.75" thickBot="1" x14ac:dyDescent="0.25">
      <c r="A6" s="41" t="s">
        <v>16</v>
      </c>
      <c r="B6" s="42" t="s">
        <v>17</v>
      </c>
      <c r="C6" s="43" t="s">
        <v>18</v>
      </c>
      <c r="D6" s="43" t="s">
        <v>77</v>
      </c>
      <c r="E6" s="43" t="s">
        <v>20</v>
      </c>
      <c r="F6" s="44" t="s">
        <v>91</v>
      </c>
      <c r="G6" s="6" t="s">
        <v>78</v>
      </c>
    </row>
    <row r="7" spans="1:7" hidden="1" x14ac:dyDescent="0.2">
      <c r="A7" s="45"/>
      <c r="B7" s="46"/>
      <c r="C7" s="47"/>
      <c r="D7" s="48"/>
      <c r="E7" s="48"/>
      <c r="F7" s="50"/>
      <c r="G7" s="51"/>
    </row>
    <row r="8" spans="1:7" hidden="1" x14ac:dyDescent="0.2">
      <c r="A8" s="45">
        <v>2</v>
      </c>
      <c r="B8" s="46"/>
      <c r="C8" s="47"/>
      <c r="D8" s="48"/>
      <c r="E8" s="49"/>
      <c r="F8" s="50"/>
      <c r="G8" s="51"/>
    </row>
    <row r="9" spans="1:7" hidden="1" x14ac:dyDescent="0.2">
      <c r="A9" s="45">
        <v>3</v>
      </c>
      <c r="B9" s="46"/>
      <c r="C9" s="47"/>
      <c r="D9" s="48"/>
      <c r="E9" s="49"/>
      <c r="F9" s="50"/>
      <c r="G9" s="51"/>
    </row>
    <row r="10" spans="1:7" hidden="1" x14ac:dyDescent="0.2">
      <c r="A10" s="45"/>
      <c r="B10" s="46"/>
      <c r="C10" s="47"/>
      <c r="D10" s="48"/>
      <c r="E10" s="49"/>
      <c r="F10" s="50"/>
      <c r="G10" s="51"/>
    </row>
    <row r="11" spans="1:7" hidden="1" x14ac:dyDescent="0.2">
      <c r="A11" s="45"/>
      <c r="B11" s="46"/>
      <c r="C11" s="47"/>
      <c r="D11" s="48"/>
      <c r="E11" s="49"/>
      <c r="F11" s="50"/>
      <c r="G11" s="51"/>
    </row>
    <row r="12" spans="1:7" hidden="1" x14ac:dyDescent="0.2">
      <c r="A12" s="45"/>
      <c r="B12" s="46"/>
      <c r="C12" s="47"/>
      <c r="D12" s="48"/>
      <c r="E12" s="49"/>
      <c r="F12" s="50"/>
      <c r="G12" s="51"/>
    </row>
    <row r="13" spans="1:7" hidden="1" x14ac:dyDescent="0.2">
      <c r="A13" s="45"/>
      <c r="B13" s="46"/>
      <c r="C13" s="47"/>
      <c r="D13" s="48"/>
      <c r="E13" s="49"/>
      <c r="F13" s="50"/>
      <c r="G13" s="51"/>
    </row>
    <row r="14" spans="1:7" hidden="1" x14ac:dyDescent="0.2">
      <c r="A14" s="45"/>
      <c r="B14" s="46"/>
      <c r="C14" s="47"/>
      <c r="D14" s="48"/>
      <c r="E14" s="49"/>
      <c r="F14" s="50"/>
      <c r="G14" s="51"/>
    </row>
    <row r="15" spans="1:7" hidden="1" x14ac:dyDescent="0.2">
      <c r="A15" s="45"/>
      <c r="B15" s="46"/>
      <c r="C15" s="47"/>
      <c r="D15" s="48"/>
      <c r="E15" s="49"/>
      <c r="F15" s="50"/>
      <c r="G15" s="51"/>
    </row>
    <row r="16" spans="1:7" x14ac:dyDescent="0.2">
      <c r="A16" s="80">
        <v>1</v>
      </c>
      <c r="B16" s="80">
        <v>2016</v>
      </c>
      <c r="C16" s="81" t="s">
        <v>110</v>
      </c>
      <c r="D16" s="48"/>
      <c r="E16" s="49" t="s">
        <v>111</v>
      </c>
      <c r="F16" s="49"/>
      <c r="G16" s="53">
        <v>939</v>
      </c>
    </row>
    <row r="17" spans="1:7" hidden="1" x14ac:dyDescent="0.2">
      <c r="A17" s="80"/>
      <c r="B17" s="80"/>
      <c r="C17" s="81"/>
      <c r="D17" s="48"/>
      <c r="E17" s="49"/>
      <c r="F17" s="49"/>
      <c r="G17" s="53"/>
    </row>
    <row r="18" spans="1:7" hidden="1" x14ac:dyDescent="0.2">
      <c r="A18" s="80"/>
      <c r="B18" s="80"/>
      <c r="C18" s="81"/>
      <c r="D18" s="48"/>
      <c r="E18" s="49"/>
      <c r="F18" s="49"/>
      <c r="G18" s="53"/>
    </row>
    <row r="19" spans="1:7" hidden="1" x14ac:dyDescent="0.2">
      <c r="A19" s="80"/>
      <c r="B19" s="80"/>
      <c r="C19" s="81"/>
      <c r="D19" s="48"/>
      <c r="E19" s="49"/>
      <c r="F19" s="49"/>
      <c r="G19" s="53"/>
    </row>
    <row r="20" spans="1:7" ht="15.75" thickBot="1" x14ac:dyDescent="0.25">
      <c r="A20" s="52"/>
      <c r="B20" s="112" t="s">
        <v>79</v>
      </c>
      <c r="C20" s="113"/>
      <c r="D20" s="113"/>
      <c r="E20" s="113"/>
      <c r="F20" s="113"/>
      <c r="G20" s="53">
        <f>'[1]декабрь ТР 16'!$AC$24</f>
        <v>112.50194999999999</v>
      </c>
    </row>
    <row r="21" spans="1:7" ht="15.75" thickBot="1" x14ac:dyDescent="0.3">
      <c r="A21" s="94" t="s">
        <v>80</v>
      </c>
      <c r="B21" s="95"/>
      <c r="C21" s="95"/>
      <c r="D21" s="54"/>
      <c r="E21" s="54"/>
      <c r="F21" s="54"/>
      <c r="G21" s="55">
        <f>SUM(G7:G20)</f>
        <v>1051.5019500000001</v>
      </c>
    </row>
    <row r="22" spans="1:7" x14ac:dyDescent="0.2">
      <c r="A22" s="114"/>
      <c r="B22" s="114"/>
      <c r="C22" s="115"/>
      <c r="D22" s="115"/>
      <c r="E22" s="115"/>
      <c r="F22" s="115"/>
      <c r="G22" s="115"/>
    </row>
    <row r="26" spans="1:7" ht="15" x14ac:dyDescent="0.25">
      <c r="A26" s="110" t="s">
        <v>102</v>
      </c>
      <c r="B26" s="110"/>
      <c r="C26" s="110"/>
      <c r="D26" s="110"/>
      <c r="E26" s="110"/>
      <c r="F26" s="110"/>
      <c r="G26" s="110"/>
    </row>
  </sheetData>
  <mergeCells count="7">
    <mergeCell ref="A22:G22"/>
    <mergeCell ref="A26:G26"/>
    <mergeCell ref="A2:G2"/>
    <mergeCell ref="A3:G3"/>
    <mergeCell ref="A4:G4"/>
    <mergeCell ref="B20:F20"/>
    <mergeCell ref="A21:C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2017-02-15T11:33:48Z</cp:lastPrinted>
  <dcterms:created xsi:type="dcterms:W3CDTF">2015-02-24T21:57:31Z</dcterms:created>
  <dcterms:modified xsi:type="dcterms:W3CDTF">2017-02-26T14:27:53Z</dcterms:modified>
</cp:coreProperties>
</file>