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85" windowWidth="18195" windowHeight="11385" firstSheet="9" activeTab="10"/>
  </bookViews>
  <sheets>
    <sheet name="отчет тек. ремонт (2)" sheetId="13" state="hidden" r:id="rId1"/>
    <sheet name="выборка 15" sheetId="3" state="hidden" r:id="rId2"/>
    <sheet name="общий отчет по дому за 15 г" sheetId="1" state="hidden" r:id="rId3"/>
    <sheet name="отчет тек. ремонт" sheetId="4" state="hidden" r:id="rId4"/>
    <sheet name="расход по дому ТР 15" sheetId="2" state="hidden" r:id="rId5"/>
    <sheet name="отчет ТР" sheetId="8" state="hidden" r:id="rId6"/>
    <sheet name="расход  ТР " sheetId="9" state="hidden" r:id="rId7"/>
    <sheet name="отчет ТО" sheetId="11" state="hidden" r:id="rId8"/>
    <sheet name="расход  ТО" sheetId="12" state="hidden" r:id="rId9"/>
    <sheet name="расход по дому ТР 15 (2)" sheetId="14" r:id="rId10"/>
    <sheet name="отчет тек. ремонт (3)" sheetId="15" r:id="rId11"/>
    <sheet name="отчет сод. жилья" sheetId="5" state="hidden" r:id="rId12"/>
    <sheet name="расход по дому ТО" sheetId="6" state="hidden" r:id="rId13"/>
    <sheet name="Лист1" sheetId="7" state="hidden" r:id="rId14"/>
  </sheets>
  <externalReferences>
    <externalReference r:id="rId15"/>
  </externalReferences>
  <calcPr calcId="144525"/>
</workbook>
</file>

<file path=xl/calcChain.xml><?xml version="1.0" encoding="utf-8"?>
<calcChain xmlns="http://schemas.openxmlformats.org/spreadsheetml/2006/main">
  <c r="C7" i="15" l="1"/>
  <c r="B13" i="15" l="1"/>
  <c r="C6" i="15"/>
  <c r="C10" i="15"/>
  <c r="B10" i="15"/>
  <c r="C13" i="15"/>
  <c r="F63" i="14"/>
  <c r="D7" i="15" s="1"/>
  <c r="D13" i="15" s="1"/>
  <c r="C10" i="13"/>
  <c r="B10" i="13"/>
  <c r="D9" i="13"/>
  <c r="D8" i="13"/>
  <c r="D7" i="13"/>
  <c r="D13" i="13" s="1"/>
  <c r="C7" i="13"/>
  <c r="C13" i="13" s="1"/>
  <c r="B7" i="13"/>
  <c r="B13" i="13" s="1"/>
  <c r="D15" i="15" l="1"/>
  <c r="D15" i="13"/>
  <c r="F61" i="12"/>
  <c r="D9" i="11"/>
  <c r="D8" i="11"/>
  <c r="C7" i="11"/>
  <c r="B7" i="11"/>
  <c r="F62" i="12" l="1"/>
  <c r="D7" i="11" s="1"/>
  <c r="C10" i="11"/>
  <c r="B10" i="11"/>
  <c r="C13" i="11"/>
  <c r="B13" i="11" l="1"/>
  <c r="F60" i="9"/>
  <c r="C7" i="8"/>
  <c r="B7" i="8"/>
  <c r="F61" i="9" l="1"/>
  <c r="D7" i="8" s="1"/>
  <c r="D11" i="8" s="1"/>
  <c r="C8" i="8"/>
  <c r="B8" i="8"/>
  <c r="C11" i="8"/>
  <c r="F40" i="2"/>
  <c r="D9" i="4"/>
  <c r="D8" i="4"/>
  <c r="C7" i="4"/>
  <c r="B7" i="4"/>
  <c r="D15" i="8" l="1"/>
  <c r="D13" i="8"/>
  <c r="B11" i="8"/>
  <c r="AM14" i="3"/>
  <c r="AM13" i="3"/>
  <c r="AM12" i="3"/>
  <c r="AM11" i="3"/>
  <c r="AM10" i="3"/>
  <c r="AM9" i="3"/>
  <c r="AM8" i="3"/>
  <c r="AM7" i="3"/>
  <c r="AM6" i="3"/>
  <c r="AM5" i="3"/>
  <c r="AM4" i="3"/>
  <c r="AM3" i="3"/>
  <c r="D10" i="5"/>
  <c r="D9" i="5"/>
  <c r="AK15" i="3" l="1"/>
  <c r="AH15" i="3"/>
  <c r="AD15" i="3"/>
  <c r="AC15" i="3"/>
  <c r="AL14" i="3"/>
  <c r="AN14" i="3" s="1"/>
  <c r="AL13" i="3"/>
  <c r="AN13" i="3" s="1"/>
  <c r="AL12" i="3"/>
  <c r="AN12" i="3" s="1"/>
  <c r="AL11" i="3"/>
  <c r="AN11" i="3" s="1"/>
  <c r="AL10" i="3"/>
  <c r="AN10" i="3" s="1"/>
  <c r="AL9" i="3"/>
  <c r="AN9" i="3" s="1"/>
  <c r="AL8" i="3"/>
  <c r="AN8" i="3" s="1"/>
  <c r="AL7" i="3"/>
  <c r="AN7" i="3" s="1"/>
  <c r="AL6" i="3"/>
  <c r="AN6" i="3" s="1"/>
  <c r="AL5" i="3"/>
  <c r="AN5" i="3" s="1"/>
  <c r="AL4" i="3"/>
  <c r="AN4" i="3" s="1"/>
  <c r="AI14" i="3"/>
  <c r="AI13" i="3"/>
  <c r="AI12" i="3"/>
  <c r="AI11" i="3"/>
  <c r="AI10" i="3"/>
  <c r="AI9" i="3"/>
  <c r="AI8" i="3"/>
  <c r="AI7" i="3"/>
  <c r="AI6" i="3"/>
  <c r="AI5" i="3"/>
  <c r="AI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M15" i="3" l="1"/>
  <c r="E14" i="5" l="1"/>
  <c r="F14" i="5"/>
  <c r="G13" i="5"/>
  <c r="G12" i="5"/>
  <c r="G11" i="5"/>
  <c r="G10" i="5"/>
  <c r="G9" i="5"/>
  <c r="G15" i="3"/>
  <c r="C10" i="4" s="1"/>
  <c r="D15" i="3"/>
  <c r="B10" i="4" s="1"/>
  <c r="AJ15" i="3" l="1"/>
  <c r="AG15" i="3"/>
  <c r="AL3" i="3"/>
  <c r="AI3" i="3"/>
  <c r="AI15" i="3" s="1"/>
  <c r="B8" i="5" s="1"/>
  <c r="B14" i="5" s="1"/>
  <c r="B15" i="3"/>
  <c r="C15" i="3"/>
  <c r="F15" i="3"/>
  <c r="I15" i="3"/>
  <c r="J15" i="3"/>
  <c r="K15" i="3"/>
  <c r="C13" i="1" s="1"/>
  <c r="L15" i="3"/>
  <c r="D13" i="1" s="1"/>
  <c r="O15" i="3"/>
  <c r="P15" i="3"/>
  <c r="Q15" i="3"/>
  <c r="C8" i="1" s="1"/>
  <c r="R15" i="3"/>
  <c r="D8" i="1" s="1"/>
  <c r="S15" i="3"/>
  <c r="T15" i="3"/>
  <c r="U15" i="3"/>
  <c r="C10" i="1" s="1"/>
  <c r="V15" i="3"/>
  <c r="D10" i="1" s="1"/>
  <c r="W15" i="3"/>
  <c r="C11" i="1" s="1"/>
  <c r="X15" i="3"/>
  <c r="D11" i="1" s="1"/>
  <c r="Y15" i="3"/>
  <c r="C12" i="1" s="1"/>
  <c r="Z15" i="3"/>
  <c r="D12" i="1" s="1"/>
  <c r="AA15" i="3"/>
  <c r="C14" i="1" s="1"/>
  <c r="AB15" i="3"/>
  <c r="D14" i="1" s="1"/>
  <c r="E14" i="1" s="1"/>
  <c r="AE15" i="3"/>
  <c r="C15" i="1" s="1"/>
  <c r="AF15" i="3"/>
  <c r="D15" i="1" s="1"/>
  <c r="M3" i="3"/>
  <c r="M15" i="3" s="1"/>
  <c r="H3" i="3"/>
  <c r="H15" i="3" s="1"/>
  <c r="E3" i="3"/>
  <c r="E15" i="3" s="1"/>
  <c r="C6" i="1" l="1"/>
  <c r="AL15" i="3"/>
  <c r="AN3" i="3"/>
  <c r="AN15" i="3" s="1"/>
  <c r="D7" i="1"/>
  <c r="C22" i="5"/>
  <c r="C7" i="1"/>
  <c r="B22" i="5"/>
  <c r="N3" i="3"/>
  <c r="N15" i="3" s="1"/>
  <c r="F41" i="2" l="1"/>
  <c r="B13" i="4"/>
  <c r="C13" i="4"/>
  <c r="D6" i="1" s="1"/>
  <c r="I24" i="6"/>
  <c r="I25" i="6" s="1"/>
  <c r="D8" i="5" s="1"/>
  <c r="D14" i="5" s="1"/>
  <c r="G22" i="5"/>
  <c r="XFD22" i="5" s="1"/>
  <c r="G24" i="5"/>
  <c r="E7" i="1" s="1"/>
  <c r="C8" i="5"/>
  <c r="D7" i="4" l="1"/>
  <c r="D13" i="4" s="1"/>
  <c r="D15" i="4" s="1"/>
  <c r="D13" i="11"/>
  <c r="G8" i="5"/>
  <c r="G14" i="5" s="1"/>
  <c r="E6" i="1"/>
  <c r="C14" i="5"/>
  <c r="G16" i="5" s="1"/>
  <c r="D15" i="11" l="1"/>
  <c r="D17" i="11"/>
</calcChain>
</file>

<file path=xl/sharedStrings.xml><?xml version="1.0" encoding="utf-8"?>
<sst xmlns="http://schemas.openxmlformats.org/spreadsheetml/2006/main" count="474" uniqueCount="199">
  <si>
    <t>название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</si>
  <si>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</si>
  <si>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</si>
  <si>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</si>
  <si>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</si>
  <si>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</si>
  <si>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</si>
  <si>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</si>
  <si>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</si>
  <si>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</si>
  <si>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</si>
  <si>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</si>
  <si>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</si>
  <si>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</si>
  <si>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</si>
  <si>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</si>
  <si>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</si>
  <si>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</si>
  <si>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</si>
  <si>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сумма ден. Средств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</si>
  <si>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</si>
  <si>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</si>
  <si>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</si>
  <si>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</si>
  <si>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</si>
  <si>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</si>
  <si>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</si>
  <si>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</si>
  <si>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</si>
  <si>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</si>
  <si>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</si>
  <si>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</si>
  <si>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</si>
  <si>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</si>
  <si>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</si>
  <si>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</si>
  <si>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</si>
  <si>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</si>
  <si>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</si>
  <si>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</si>
  <si>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</si>
  <si>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</si>
  <si>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</si>
  <si>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</si>
  <si>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</si>
  <si>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</si>
  <si>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</si>
  <si>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</si>
  <si>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</si>
  <si>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</si>
  <si>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</si>
  <si>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</si>
  <si>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</si>
  <si>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</si>
  <si>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</si>
  <si>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</si>
  <si>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</si>
  <si>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</si>
  <si>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</si>
  <si>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</si>
  <si>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</si>
  <si>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</si>
  <si>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</si>
  <si>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</si>
  <si>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</si>
  <si>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</si>
  <si>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</si>
  <si>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</si>
  <si>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</si>
  <si>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</si>
  <si>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</si>
  <si>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</si>
  <si>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</si>
  <si>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</si>
  <si>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</si>
  <si>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</si>
  <si>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</si>
  <si>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</si>
  <si>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</si>
  <si>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</si>
  <si>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М.Шоссе, 17</t>
  </si>
  <si>
    <t>в доме по адресу ул. М. Шоссе, 17</t>
  </si>
  <si>
    <t>Начислено  антена</t>
  </si>
  <si>
    <t>Получено антена</t>
  </si>
  <si>
    <t>Остаток денежных средств дома на 01.06.2015 г</t>
  </si>
  <si>
    <t>июнь</t>
  </si>
  <si>
    <t>кв. 123</t>
  </si>
  <si>
    <t>Смена труб ГВС</t>
  </si>
  <si>
    <t>Объем выполненых работ</t>
  </si>
  <si>
    <t>Труба PN 20 ф 32 мм-1,5 м/п</t>
  </si>
  <si>
    <t>подвал</t>
  </si>
  <si>
    <t>Дезинсекция подвального помощения</t>
  </si>
  <si>
    <t>Обработка подвального помещения -1162,4м 2</t>
  </si>
  <si>
    <t>Дезинсекция(блохи)</t>
  </si>
  <si>
    <t>1162,4 м2</t>
  </si>
  <si>
    <t>№188</t>
  </si>
  <si>
    <t>19.06.15.</t>
  </si>
  <si>
    <t>Генеральный директор ООО У0 "ТаганСервис"____________________________________________Брехов Ю.А.</t>
  </si>
  <si>
    <t>Информация о собранных и израсходованных денежных средствах по статье "Содержание Жилья" за период с 01.06.2015 г по 31.07.2015 г в доме по адресу ул. М. Шоссе, 17</t>
  </si>
  <si>
    <t>Остаток денежных средств дома на 31.07.2015 г</t>
  </si>
  <si>
    <t>за период с 01.06.2015 по 31.07.2015 гг.</t>
  </si>
  <si>
    <t>придомовая территория</t>
  </si>
  <si>
    <t>Содержание и Ремонт жилья</t>
  </si>
  <si>
    <t>в доме по  адресу М. Шоссе,17 за период с 01.06.2015 по 31.07.2015гг.</t>
  </si>
  <si>
    <t>Общая задолженность по всем статьям  на 01.08.2015 г. состовляет:</t>
  </si>
  <si>
    <t>Переходящее сальдо на 01.01.2016 г</t>
  </si>
  <si>
    <t>корректировка осенне-весеннего осмотра</t>
  </si>
  <si>
    <t>корректировка сметы №25 от 31.08.2015г</t>
  </si>
  <si>
    <t>корректировка сметы №26 от 31.08.2015г</t>
  </si>
  <si>
    <t>корректировка сметы №27 от 31.08.2015г</t>
  </si>
  <si>
    <t>корректировка сметы №17 от 30.10.2015г</t>
  </si>
  <si>
    <t>январь</t>
  </si>
  <si>
    <t>подъезд 3(кв.105,107)</t>
  </si>
  <si>
    <t>ремонт мягкой кровли(примыкания)</t>
  </si>
  <si>
    <t>февраль</t>
  </si>
  <si>
    <t>кв.69,65,61,57,53,49,45</t>
  </si>
  <si>
    <t>смена труб стояка ГВС</t>
  </si>
  <si>
    <t>март</t>
  </si>
  <si>
    <t>устройство циркуляции ГВС</t>
  </si>
  <si>
    <t>апрель</t>
  </si>
  <si>
    <t>ремонт щита этажного,замена ламп,патрона</t>
  </si>
  <si>
    <t>май</t>
  </si>
  <si>
    <t>покос травы</t>
  </si>
  <si>
    <t>кровля</t>
  </si>
  <si>
    <t>ремонт кровли</t>
  </si>
  <si>
    <t>ремонт трубопроводов ГВС, ХВС</t>
  </si>
  <si>
    <t>ремонт щита этажного</t>
  </si>
  <si>
    <t>смена ламп,монтаж провода</t>
  </si>
  <si>
    <t>ремонт козырьков</t>
  </si>
  <si>
    <t>ремонт дороги</t>
  </si>
  <si>
    <t>дезинсекция</t>
  </si>
  <si>
    <t>акарицидная обработка</t>
  </si>
  <si>
    <t>Информация о собранных и израсходованных денежных средствах по статье "Содержание и Ремонт Жилья" за период с 01.01.2016 г по 31.07.2016 г по адресу ул. М. Шоссе, 17</t>
  </si>
  <si>
    <t>Остаток денежных средств дома на 31.07.2016 г</t>
  </si>
  <si>
    <t>Остаток денежных средств дома по статье "Ремонт жилья" на 31.07.2016 г</t>
  </si>
  <si>
    <t>Остаток денежных средств дома по статье "Содержание жилья" на 31.07.2016 г</t>
  </si>
  <si>
    <t>дебиторская задолженность жителей по состоянию на 01.08.2016 г составляет</t>
  </si>
  <si>
    <t>июль</t>
  </si>
  <si>
    <t>кв.17</t>
  </si>
  <si>
    <t>ремонт МПШ</t>
  </si>
  <si>
    <t xml:space="preserve">Информация о выполненных работах по статье "Содержание и Ремонт жилья"  и по адресу М. Шоссе, 17 за период 01.01.2016 г по 31.07.2016 г </t>
  </si>
  <si>
    <t>Переходящее сальдо на 01.08.2016 г</t>
  </si>
  <si>
    <t>Ремонт жилья</t>
  </si>
  <si>
    <t>август</t>
  </si>
  <si>
    <t>кв.120,131</t>
  </si>
  <si>
    <t>кв.36</t>
  </si>
  <si>
    <t>ремонт балконной плиты</t>
  </si>
  <si>
    <t>сентябрь</t>
  </si>
  <si>
    <t>кв.29-32-36</t>
  </si>
  <si>
    <t>смена труб ГВС ф32мм</t>
  </si>
  <si>
    <t>октябрь</t>
  </si>
  <si>
    <t>кв.105,107,кровля</t>
  </si>
  <si>
    <t>крыльца</t>
  </si>
  <si>
    <t>ремонт крылец</t>
  </si>
  <si>
    <t>ноябрь</t>
  </si>
  <si>
    <t>козырьки входа</t>
  </si>
  <si>
    <t>изгот.фасонных изделий</t>
  </si>
  <si>
    <t>машин. Отделение</t>
  </si>
  <si>
    <t>смена примыканий кровли</t>
  </si>
  <si>
    <t>кв.69 балкон</t>
  </si>
  <si>
    <t>кв.37,117</t>
  </si>
  <si>
    <t>смена труб ГВС</t>
  </si>
  <si>
    <t>кв.3</t>
  </si>
  <si>
    <t>кв.40-44-48-подвал</t>
  </si>
  <si>
    <t>смена труб ХВС</t>
  </si>
  <si>
    <t>Информация о собранных и израсходованных денежных средствах по статье "Ремонт Жилья" за период с 01.08.2016 г по 31.12.2016 г по адресу ул. М. Шоссе, 17</t>
  </si>
  <si>
    <t xml:space="preserve">Информация о выполненных работах по статье "Ремонт жилья"  и по адресу М. Шоссе, 17 за период 01.08.2016 г по 31.12.2016 г </t>
  </si>
  <si>
    <t>декабрь</t>
  </si>
  <si>
    <t>кв.17 подъезд 3</t>
  </si>
  <si>
    <t>кв.35</t>
  </si>
  <si>
    <t>ремонт рулоновой кровли</t>
  </si>
  <si>
    <t>кв.52</t>
  </si>
  <si>
    <t>кв.26-30-34</t>
  </si>
  <si>
    <t>смена труб ХВС,ГВС</t>
  </si>
  <si>
    <t>Остаток денежных средств дома по статье "Ремонт жилья" на 31.12.2016 г</t>
  </si>
  <si>
    <t>дебиторская задолженность жителей по состоянию на 01.01.2017 г составляет</t>
  </si>
  <si>
    <t>Генеральный директор ООО У0 "ТаганСервис"____________________________________________</t>
  </si>
  <si>
    <t>Информация о собранных и израсходованных денежных средствах по статье "Содержание  Жилья" за период с 01.08.2016 г по 31.12.2016 г по адресу ул. М. Шоссе, 17</t>
  </si>
  <si>
    <t>установка урн</t>
  </si>
  <si>
    <t>ГВС</t>
  </si>
  <si>
    <t>гидравлические испытания ГВС</t>
  </si>
  <si>
    <t>ЦО</t>
  </si>
  <si>
    <t>заполнение системы</t>
  </si>
  <si>
    <t>подъезд 2,3</t>
  </si>
  <si>
    <t>ремонт металлических перил</t>
  </si>
  <si>
    <t>обследование тепловой сети</t>
  </si>
  <si>
    <t>акт №2 от 18.12.2015 г</t>
  </si>
  <si>
    <t>акт №3 от 18.12.2015 г</t>
  </si>
  <si>
    <t>акт №1 от 18.12.2015 г</t>
  </si>
  <si>
    <t>выполнение работ на технологический расчет в ж/д</t>
  </si>
  <si>
    <t>вывоз мусора</t>
  </si>
  <si>
    <t xml:space="preserve">Информация о выполненных работах по статье "Содержание  жилья"  и по адресу М. Шоссе, 17 за период 01.08.2016 г по 31.12.2016 г </t>
  </si>
  <si>
    <t>Остаток денежных средств дома по статье "Содержание жилья" на 31.12.2016 г</t>
  </si>
  <si>
    <t xml:space="preserve">Информация о выполненных работах по статье "Содержание и Ремонт жилья"  и по адресу М. Шоссе, 17 за период 01.01.2016 г по 31.12.2016 г </t>
  </si>
  <si>
    <t>Информация о собранных и израсходованных денежных средствах по статье "Содержание и Ремонт Жилья" за период с 01.01.2016 г по 31.12.2016 г по адресу ул. М. Шоссе, 17</t>
  </si>
  <si>
    <t>проектные работы(ИТП-1)</t>
  </si>
  <si>
    <t>проектные работы(ИТП-2)</t>
  </si>
  <si>
    <t>промывка и заполнение системы хим.очищенной водой для запуска ЦО</t>
  </si>
  <si>
    <t>изготовление прижимных фасонных изделий из оцинкованных листов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</si>
</sst>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4" xfId="0" applyBorder="1"/>
    <xf numFmtId="0" fontId="0" fillId="0" borderId="12" xfId="0" applyBorder="1"/>
    <xf numFmtId="0" fontId="0" fillId="0" borderId="21" xfId="0" applyBorder="1"/>
    <xf numFmtId="0" fontId="0" fillId="0" borderId="22" xfId="0" applyBorder="1"/>
    <xf numFmtId="0" fontId="1" fillId="0" borderId="3" xfId="0" applyFont="1" applyBorder="1"/>
    <xf numFmtId="0" fontId="1" fillId="0" borderId="2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3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2" fontId="0" fillId="0" borderId="4" xfId="0" applyNumberFormat="1" applyBorder="1"/>
    <xf numFmtId="2" fontId="1" fillId="0" borderId="12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1" xfId="0" applyBorder="1" applyAlignment="1">
      <alignment wrapText="1"/>
    </xf>
    <xf numFmtId="0" fontId="6" fillId="0" borderId="12" xfId="0" applyFont="1" applyBorder="1" applyAlignment="1">
      <alignment wrapText="1"/>
    </xf>
    <xf numFmtId="0" fontId="1" fillId="0" borderId="4" xfId="0" applyFont="1" applyBorder="1"/>
    <xf numFmtId="0" fontId="4" fillId="0" borderId="21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6" xfId="0" applyFont="1" applyBorder="1" applyAlignment="1">
      <alignment wrapText="1"/>
    </xf>
    <xf numFmtId="0" fontId="6" fillId="0" borderId="24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7" xfId="0" applyNumberFormat="1" applyBorder="1" applyAlignment="1">
      <alignment vertical="center"/>
    </xf>
    <xf numFmtId="0" fontId="0" fillId="0" borderId="28" xfId="0" applyNumberFormat="1" applyBorder="1" applyAlignment="1">
      <alignment horizontal="center" vertical="center"/>
    </xf>
    <xf numFmtId="164" fontId="0" fillId="0" borderId="29" xfId="0" applyNumberFormat="1" applyBorder="1" applyAlignment="1">
      <alignment vertical="center"/>
    </xf>
    <xf numFmtId="164" fontId="4" fillId="0" borderId="10" xfId="0" applyNumberFormat="1" applyFont="1" applyBorder="1" applyAlignment="1"/>
    <xf numFmtId="164" fontId="4" fillId="0" borderId="14" xfId="0" applyNumberFormat="1" applyFont="1" applyBorder="1" applyAlignment="1"/>
    <xf numFmtId="2" fontId="0" fillId="2" borderId="3" xfId="0" applyNumberFormat="1" applyFill="1" applyBorder="1"/>
    <xf numFmtId="2" fontId="4" fillId="0" borderId="22" xfId="0" applyNumberFormat="1" applyFont="1" applyBorder="1"/>
    <xf numFmtId="0" fontId="1" fillId="0" borderId="31" xfId="0" applyFont="1" applyBorder="1" applyAlignment="1">
      <alignment wrapText="1"/>
    </xf>
    <xf numFmtId="0" fontId="0" fillId="0" borderId="32" xfId="0" applyBorder="1"/>
    <xf numFmtId="0" fontId="1" fillId="0" borderId="25" xfId="0" applyFont="1" applyBorder="1" applyAlignment="1">
      <alignment wrapText="1"/>
    </xf>
    <xf numFmtId="0" fontId="0" fillId="0" borderId="27" xfId="0" applyBorder="1"/>
    <xf numFmtId="0" fontId="1" fillId="0" borderId="34" xfId="0" applyFont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wrapText="1"/>
    </xf>
    <xf numFmtId="0" fontId="4" fillId="0" borderId="0" xfId="0" applyFont="1" applyBorder="1"/>
    <xf numFmtId="2" fontId="4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1" fillId="2" borderId="21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2" xfId="0" applyNumberFormat="1" applyFill="1" applyBorder="1" applyAlignment="1">
      <alignment horizontal="center" vertical="center"/>
    </xf>
    <xf numFmtId="2" fontId="0" fillId="0" borderId="33" xfId="0" applyNumberFormat="1" applyBorder="1"/>
    <xf numFmtId="2" fontId="0" fillId="0" borderId="27" xfId="0" applyNumberFormat="1" applyBorder="1"/>
    <xf numFmtId="2" fontId="4" fillId="0" borderId="18" xfId="0" applyNumberFormat="1" applyFont="1" applyBorder="1"/>
    <xf numFmtId="0" fontId="9" fillId="0" borderId="0" xfId="0" applyFont="1"/>
    <xf numFmtId="0" fontId="0" fillId="0" borderId="15" xfId="0" applyBorder="1" applyAlignment="1">
      <alignment wrapText="1"/>
    </xf>
    <xf numFmtId="2" fontId="0" fillId="0" borderId="3" xfId="0" applyNumberForma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2" fontId="5" fillId="0" borderId="0" xfId="0" applyNumberFormat="1" applyFont="1" applyAlignment="1">
      <alignment wrapText="1"/>
    </xf>
    <xf numFmtId="0" fontId="1" fillId="0" borderId="0" xfId="0" applyFont="1" applyFill="1" applyBorder="1" applyAlignment="1"/>
    <xf numFmtId="0" fontId="3" fillId="0" borderId="0" xfId="0" applyFont="1" applyAlignment="1">
      <alignment horizontal="left" wrapText="1"/>
    </xf>
    <xf numFmtId="0" fontId="10" fillId="0" borderId="0" xfId="0" applyFont="1"/>
    <xf numFmtId="2" fontId="9" fillId="0" borderId="0" xfId="0" applyNumberFormat="1" applyFont="1"/>
    <xf numFmtId="0" fontId="0" fillId="0" borderId="1" xfId="0" applyBorder="1" applyAlignment="1"/>
    <xf numFmtId="2" fontId="10" fillId="0" borderId="0" xfId="0" applyNumberFormat="1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0" fillId="0" borderId="1" xfId="0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37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26" xfId="0" applyBorder="1" applyAlignment="1">
      <alignment horizontal="left"/>
    </xf>
    <xf numFmtId="0" fontId="5" fillId="0" borderId="42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0" fontId="8" fillId="0" borderId="30" xfId="0" applyFont="1" applyBorder="1" applyAlignment="1">
      <alignment horizontal="left"/>
    </xf>
    <xf numFmtId="0" fontId="0" fillId="0" borderId="3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72;&#1075;&#1072;&#1085;&#1057;&#1077;&#1088;&#1074;&#1080;&#1089;%20&#1086;&#1090;&#1095;&#1077;&#1090;&#1099;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  <sheetName val="январь 16"/>
      <sheetName val="февраль 16"/>
      <sheetName val="март 16"/>
      <sheetName val="апрель 2016"/>
      <sheetName val="апрель 2016 (2)"/>
      <sheetName val="май 2016"/>
      <sheetName val="июнь 16"/>
      <sheetName val="май 2016 (2)"/>
      <sheetName val="июнь 16 (2)"/>
      <sheetName val="июль 16"/>
      <sheetName val="разбивка остатков на 1 августа"/>
      <sheetName val="август ТР"/>
      <sheetName val="август ТО"/>
      <sheetName val="сентябрь ТР"/>
      <sheetName val="Сентябрь ТО"/>
      <sheetName val="октябрь ТР"/>
      <sheetName val="октябрь ТО"/>
      <sheetName val="ноябрь ТР 16"/>
      <sheetName val="ноябрь ТО 16"/>
      <sheetName val="декабрь ТР 16"/>
      <sheetName val="декабрь ТО 16"/>
      <sheetName val="январь ТР 17"/>
      <sheetName val="Январь 2017 ТО"/>
      <sheetName val="февраль ТР 17"/>
      <sheetName val="февраль 17 Т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8">
          <cell r="AF28">
            <v>502673.03</v>
          </cell>
          <cell r="AH28">
            <v>424029.62</v>
          </cell>
          <cell r="AJ28">
            <v>6360.4443000000001</v>
          </cell>
          <cell r="AL28">
            <v>2336.36085</v>
          </cell>
          <cell r="BB28">
            <v>92902.341000000015</v>
          </cell>
          <cell r="BD28">
            <v>8008.8225000000002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8">
          <cell r="AJ28">
            <v>919595.46</v>
          </cell>
          <cell r="AL28">
            <v>812916.38</v>
          </cell>
          <cell r="AN28">
            <v>12193.745700000001</v>
          </cell>
          <cell r="AP28">
            <v>5208.2998499999994</v>
          </cell>
          <cell r="BF28">
            <v>172532.91900000005</v>
          </cell>
          <cell r="BH28">
            <v>14873.527500000002</v>
          </cell>
        </row>
      </sheetData>
      <sheetData sheetId="14" refreshError="1"/>
      <sheetData sheetId="15" refreshError="1"/>
      <sheetData sheetId="16" refreshError="1">
        <row r="28">
          <cell r="AJ28">
            <v>79172.34</v>
          </cell>
          <cell r="AL28">
            <v>47349.06</v>
          </cell>
          <cell r="AN28">
            <v>710.2358999999999</v>
          </cell>
          <cell r="AP28">
            <v>308.262</v>
          </cell>
          <cell r="BF28">
            <v>13271.762999999999</v>
          </cell>
          <cell r="BH28">
            <v>1144.1174999999998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7">
          <cell r="Y27">
            <v>184298.8</v>
          </cell>
          <cell r="AA27">
            <v>133909.74</v>
          </cell>
          <cell r="AC27">
            <v>4504.7217000000001</v>
          </cell>
        </row>
      </sheetData>
      <sheetData sheetId="27" refreshError="1">
        <row r="28">
          <cell r="S28">
            <v>202080.67</v>
          </cell>
          <cell r="U28">
            <v>260456.57</v>
          </cell>
          <cell r="W28">
            <v>3906.8485500000002</v>
          </cell>
          <cell r="Y28">
            <v>110.19239999999999</v>
          </cell>
          <cell r="AK28">
            <v>66358.815000000002</v>
          </cell>
          <cell r="AM28">
            <v>26696.074999999997</v>
          </cell>
        </row>
      </sheetData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workbookViewId="0">
      <selection activeCell="A24" sqref="A24"/>
    </sheetView>
  </sheetViews>
  <sheetFormatPr defaultRowHeight="12.75" x14ac:dyDescent="0.2"/>
  <cols>
    <col min="1" max="1" width="31.7109375" customWidth="1"/>
    <col min="2" max="3" width="23.85546875" customWidth="1"/>
    <col min="4" max="4" width="21.140625" customWidth="1"/>
  </cols>
  <sheetData>
    <row r="2" spans="1:4" ht="78" customHeight="1" x14ac:dyDescent="0.2">
      <c r="A2" s="92" t="s">
        <v>132</v>
      </c>
      <c r="B2" s="92"/>
      <c r="C2" s="92"/>
      <c r="D2" s="92"/>
    </row>
    <row r="3" spans="1:4" ht="23.25" x14ac:dyDescent="0.35">
      <c r="A3" s="89"/>
      <c r="B3" s="89"/>
      <c r="C3" s="89"/>
      <c r="D3" s="89"/>
    </row>
    <row r="4" spans="1:4" ht="13.5" thickBot="1" x14ac:dyDescent="0.25"/>
    <row r="5" spans="1:4" ht="60" customHeight="1" x14ac:dyDescent="0.25">
      <c r="A5" s="78"/>
      <c r="B5" s="35" t="s">
        <v>55</v>
      </c>
      <c r="C5" s="35" t="s">
        <v>56</v>
      </c>
      <c r="D5" s="35" t="s">
        <v>57</v>
      </c>
    </row>
    <row r="6" spans="1:4" ht="15" customHeight="1" x14ac:dyDescent="0.25">
      <c r="A6" s="93" t="s">
        <v>105</v>
      </c>
      <c r="B6" s="94"/>
      <c r="C6" s="80">
        <v>28666.37</v>
      </c>
      <c r="D6" s="80"/>
    </row>
    <row r="7" spans="1:4" x14ac:dyDescent="0.2">
      <c r="A7" s="13" t="s">
        <v>102</v>
      </c>
      <c r="B7" s="5">
        <f>'[1]июнь 16'!$AJ$28-[1]декабрь!$AF$28+'[1]июль 16'!$AJ$28</f>
        <v>496094.7699999999</v>
      </c>
      <c r="C7" s="5">
        <f>'[1]июнь 16'!$AL$28-[1]декабрь!$AH$28+'[1]июль 16'!$AL$28</f>
        <v>436235.82</v>
      </c>
      <c r="D7" s="79">
        <f>'расход по дому ТР 15'!F41</f>
        <v>150902.46829999998</v>
      </c>
    </row>
    <row r="8" spans="1:4" ht="25.5" x14ac:dyDescent="0.2">
      <c r="A8" s="3" t="s">
        <v>66</v>
      </c>
      <c r="B8" s="2">
        <v>0</v>
      </c>
      <c r="C8" s="2">
        <v>0</v>
      </c>
      <c r="D8" s="38">
        <f>'[1]июнь 16'!$BF$28-[1]декабрь!$BB$28+'[1]июль 16'!$BF$28</f>
        <v>92902.341000000044</v>
      </c>
    </row>
    <row r="9" spans="1:4" ht="26.25" thickBot="1" x14ac:dyDescent="0.25">
      <c r="A9" s="3" t="s">
        <v>67</v>
      </c>
      <c r="B9" s="2">
        <v>0</v>
      </c>
      <c r="C9" s="2">
        <v>0</v>
      </c>
      <c r="D9" s="38">
        <f>'[1]июнь 16'!$BH$28-[1]декабрь!$BD$28+'[1]июль 16'!$BH$28</f>
        <v>8008.822500000002</v>
      </c>
    </row>
    <row r="10" spans="1:4" ht="13.5" hidden="1" customHeight="1" thickBot="1" x14ac:dyDescent="0.25">
      <c r="A10" s="13" t="s">
        <v>61</v>
      </c>
      <c r="B10" s="2">
        <f>'выборка 15'!D15</f>
        <v>0</v>
      </c>
      <c r="C10" s="2">
        <f>'выборка 15'!G15</f>
        <v>0</v>
      </c>
      <c r="D10" s="38"/>
    </row>
    <row r="11" spans="1:4" ht="13.5" hidden="1" customHeight="1" thickBot="1" x14ac:dyDescent="0.25">
      <c r="A11" s="8" t="s">
        <v>62</v>
      </c>
      <c r="B11" s="2">
        <v>0</v>
      </c>
      <c r="C11" s="2">
        <v>0</v>
      </c>
      <c r="D11" s="38"/>
    </row>
    <row r="12" spans="1:4" ht="13.5" hidden="1" customHeight="1" thickBot="1" x14ac:dyDescent="0.25">
      <c r="A12" s="30" t="s">
        <v>63</v>
      </c>
      <c r="B12" s="2">
        <v>0</v>
      </c>
      <c r="C12" s="2">
        <v>0</v>
      </c>
      <c r="D12" s="38"/>
    </row>
    <row r="13" spans="1:4" ht="15.75" thickBot="1" x14ac:dyDescent="0.3">
      <c r="A13" s="31" t="s">
        <v>64</v>
      </c>
      <c r="B13" s="32">
        <f>SUM(B7:B12)</f>
        <v>496094.7699999999</v>
      </c>
      <c r="C13" s="32">
        <f>SUM(C6:C12)</f>
        <v>464902.19</v>
      </c>
      <c r="D13" s="76">
        <f>SUM(D7:D12)</f>
        <v>251813.63180000003</v>
      </c>
    </row>
    <row r="15" spans="1:4" ht="15.75" hidden="1" customHeight="1" x14ac:dyDescent="0.25">
      <c r="A15" s="95" t="s">
        <v>133</v>
      </c>
      <c r="B15" s="95"/>
      <c r="C15" s="95"/>
      <c r="D15" s="81">
        <f>C13-D13</f>
        <v>213088.55819999997</v>
      </c>
    </row>
    <row r="17" spans="1:5" ht="15" x14ac:dyDescent="0.25">
      <c r="A17" s="84" t="s">
        <v>134</v>
      </c>
      <c r="B17" s="84"/>
      <c r="C17" s="84"/>
      <c r="D17" s="84">
        <v>99831.99</v>
      </c>
      <c r="E17" s="84"/>
    </row>
    <row r="18" spans="1:5" ht="15" x14ac:dyDescent="0.25">
      <c r="A18" s="84" t="s">
        <v>135</v>
      </c>
      <c r="B18" s="84"/>
      <c r="C18" s="84"/>
      <c r="D18" s="84">
        <v>113256.57</v>
      </c>
      <c r="E18" s="84"/>
    </row>
    <row r="21" spans="1:5" x14ac:dyDescent="0.2">
      <c r="A21" s="77" t="s">
        <v>136</v>
      </c>
      <c r="B21" s="77"/>
      <c r="C21" s="77"/>
      <c r="D21" s="85">
        <v>165429.31</v>
      </c>
      <c r="E21" s="77"/>
    </row>
    <row r="23" spans="1:5" x14ac:dyDescent="0.2">
      <c r="A23" s="82" t="s">
        <v>176</v>
      </c>
      <c r="B23" s="82"/>
      <c r="C23" s="82"/>
      <c r="D23" s="82"/>
    </row>
  </sheetData>
  <mergeCells count="3">
    <mergeCell ref="A2:D2"/>
    <mergeCell ref="A6:B6"/>
    <mergeCell ref="A15:C15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21" workbookViewId="0">
      <selection activeCell="I48" sqref="I48"/>
    </sheetView>
  </sheetViews>
  <sheetFormatPr defaultRowHeight="12.75" x14ac:dyDescent="0.2"/>
  <cols>
    <col min="1" max="1" width="4.5703125" customWidth="1"/>
    <col min="4" max="4" width="30.5703125" customWidth="1"/>
    <col min="5" max="5" width="36.42578125" customWidth="1"/>
    <col min="6" max="6" width="16.140625" customWidth="1"/>
  </cols>
  <sheetData>
    <row r="1" spans="1:6" ht="93.75" customHeight="1" thickBot="1" x14ac:dyDescent="0.4">
      <c r="A1" s="104" t="s">
        <v>193</v>
      </c>
      <c r="B1" s="104"/>
      <c r="C1" s="104"/>
      <c r="D1" s="104"/>
      <c r="E1" s="104"/>
      <c r="F1" s="104"/>
    </row>
    <row r="2" spans="1:6" ht="16.5" customHeight="1" x14ac:dyDescent="0.2">
      <c r="A2" s="105" t="s">
        <v>14</v>
      </c>
      <c r="B2" s="107" t="s">
        <v>15</v>
      </c>
      <c r="C2" s="107" t="s">
        <v>16</v>
      </c>
      <c r="D2" s="107" t="s">
        <v>17</v>
      </c>
      <c r="E2" s="107" t="s">
        <v>18</v>
      </c>
      <c r="F2" s="107" t="s">
        <v>19</v>
      </c>
    </row>
    <row r="3" spans="1:6" ht="29.25" customHeight="1" thickBot="1" x14ac:dyDescent="0.25">
      <c r="A3" s="106"/>
      <c r="B3" s="108"/>
      <c r="C3" s="108"/>
      <c r="D3" s="108"/>
      <c r="E3" s="108"/>
      <c r="F3" s="108"/>
    </row>
    <row r="4" spans="1:6" x14ac:dyDescent="0.2">
      <c r="A4" s="2">
        <v>6</v>
      </c>
      <c r="B4" s="5">
        <v>2016</v>
      </c>
      <c r="C4" s="2" t="s">
        <v>111</v>
      </c>
      <c r="D4" s="2" t="s">
        <v>112</v>
      </c>
      <c r="E4" s="66" t="s">
        <v>113</v>
      </c>
      <c r="F4" s="2">
        <v>11998.23</v>
      </c>
    </row>
    <row r="5" spans="1:6" ht="12.75" hidden="1" customHeight="1" x14ac:dyDescent="0.2">
      <c r="A5" s="2"/>
      <c r="B5" s="5">
        <v>2016</v>
      </c>
      <c r="C5" s="2"/>
      <c r="D5" s="2"/>
      <c r="E5" s="66"/>
      <c r="F5" s="2"/>
    </row>
    <row r="6" spans="1:6" ht="12.75" hidden="1" customHeight="1" x14ac:dyDescent="0.2">
      <c r="A6" s="2"/>
      <c r="B6" s="5">
        <v>2016</v>
      </c>
      <c r="C6" s="2"/>
      <c r="D6" s="2"/>
      <c r="E6" s="66"/>
      <c r="F6" s="2"/>
    </row>
    <row r="7" spans="1:6" ht="12.75" hidden="1" customHeight="1" x14ac:dyDescent="0.2">
      <c r="A7" s="2"/>
      <c r="B7" s="5">
        <v>2016</v>
      </c>
      <c r="C7" s="2"/>
      <c r="D7" s="2"/>
      <c r="E7" s="2"/>
      <c r="F7" s="2"/>
    </row>
    <row r="8" spans="1:6" ht="12.75" hidden="1" customHeight="1" x14ac:dyDescent="0.2">
      <c r="A8" s="2"/>
      <c r="B8" s="5">
        <v>2016</v>
      </c>
      <c r="C8" s="2"/>
      <c r="D8" s="2"/>
      <c r="E8" s="2"/>
      <c r="F8" s="2"/>
    </row>
    <row r="9" spans="1:6" ht="12.75" hidden="1" customHeight="1" x14ac:dyDescent="0.2">
      <c r="A9" s="2"/>
      <c r="B9" s="5">
        <v>2016</v>
      </c>
      <c r="C9" s="2"/>
      <c r="D9" s="2"/>
      <c r="E9" s="2"/>
      <c r="F9" s="2"/>
    </row>
    <row r="10" spans="1:6" ht="12.75" hidden="1" customHeight="1" x14ac:dyDescent="0.2">
      <c r="A10" s="2"/>
      <c r="B10" s="5">
        <v>2016</v>
      </c>
      <c r="C10" s="2"/>
      <c r="D10" s="2"/>
      <c r="E10" s="2"/>
      <c r="F10" s="2"/>
    </row>
    <row r="11" spans="1:6" ht="12.75" hidden="1" customHeight="1" x14ac:dyDescent="0.2">
      <c r="A11" s="2"/>
      <c r="B11" s="5">
        <v>2016</v>
      </c>
      <c r="C11" s="2"/>
      <c r="D11" s="2"/>
      <c r="E11" s="2"/>
      <c r="F11" s="2"/>
    </row>
    <row r="12" spans="1:6" ht="12.75" hidden="1" customHeight="1" x14ac:dyDescent="0.2">
      <c r="A12" s="2"/>
      <c r="B12" s="5">
        <v>2016</v>
      </c>
      <c r="C12" s="2"/>
      <c r="D12" s="2"/>
      <c r="E12" s="2"/>
      <c r="F12" s="2"/>
    </row>
    <row r="13" spans="1:6" ht="12.75" customHeight="1" x14ac:dyDescent="0.2">
      <c r="A13" s="2">
        <v>7</v>
      </c>
      <c r="B13" s="5">
        <v>2016</v>
      </c>
      <c r="C13" s="2" t="s">
        <v>114</v>
      </c>
      <c r="D13" s="2" t="s">
        <v>115</v>
      </c>
      <c r="E13" s="66" t="s">
        <v>116</v>
      </c>
      <c r="F13" s="2">
        <v>29145.7</v>
      </c>
    </row>
    <row r="14" spans="1:6" ht="12.75" customHeight="1" x14ac:dyDescent="0.2">
      <c r="A14" s="2">
        <v>8</v>
      </c>
      <c r="B14" s="5">
        <v>2016</v>
      </c>
      <c r="C14" s="2" t="s">
        <v>117</v>
      </c>
      <c r="D14" s="2" t="s">
        <v>90</v>
      </c>
      <c r="E14" s="66" t="s">
        <v>118</v>
      </c>
      <c r="F14" s="2">
        <v>3401.86</v>
      </c>
    </row>
    <row r="15" spans="1:6" ht="28.5" customHeight="1" x14ac:dyDescent="0.2">
      <c r="A15" s="2">
        <v>9</v>
      </c>
      <c r="B15" s="5">
        <v>2016</v>
      </c>
      <c r="C15" s="2" t="s">
        <v>119</v>
      </c>
      <c r="D15" s="2"/>
      <c r="E15" s="66" t="s">
        <v>120</v>
      </c>
      <c r="F15" s="23">
        <v>384.34</v>
      </c>
    </row>
    <row r="16" spans="1:6" ht="13.5" customHeight="1" x14ac:dyDescent="0.2">
      <c r="A16" s="2">
        <v>10</v>
      </c>
      <c r="B16" s="5">
        <v>2016</v>
      </c>
      <c r="C16" s="2" t="s">
        <v>119</v>
      </c>
      <c r="D16" s="2"/>
      <c r="E16" s="66" t="s">
        <v>131</v>
      </c>
      <c r="F16" s="23">
        <v>5400</v>
      </c>
    </row>
    <row r="17" spans="1:6" ht="12.75" customHeight="1" x14ac:dyDescent="0.2">
      <c r="A17" s="2">
        <v>11</v>
      </c>
      <c r="B17" s="5">
        <v>2016</v>
      </c>
      <c r="C17" s="2" t="s">
        <v>121</v>
      </c>
      <c r="D17" s="2" t="s">
        <v>101</v>
      </c>
      <c r="E17" s="2" t="s">
        <v>122</v>
      </c>
      <c r="F17" s="23">
        <v>8770</v>
      </c>
    </row>
    <row r="18" spans="1:6" ht="12.75" customHeight="1" x14ac:dyDescent="0.2">
      <c r="A18" s="2">
        <v>12</v>
      </c>
      <c r="B18" s="5">
        <v>2016</v>
      </c>
      <c r="C18" s="2" t="s">
        <v>121</v>
      </c>
      <c r="D18" s="2" t="s">
        <v>123</v>
      </c>
      <c r="E18" s="2" t="s">
        <v>124</v>
      </c>
      <c r="F18" s="23">
        <v>19508</v>
      </c>
    </row>
    <row r="19" spans="1:6" ht="12.75" customHeight="1" x14ac:dyDescent="0.2">
      <c r="A19" s="2">
        <v>13</v>
      </c>
      <c r="B19" s="5">
        <v>2016</v>
      </c>
      <c r="C19" s="2" t="s">
        <v>121</v>
      </c>
      <c r="D19" s="2"/>
      <c r="E19" s="2" t="s">
        <v>125</v>
      </c>
      <c r="F19" s="23">
        <v>5736</v>
      </c>
    </row>
    <row r="20" spans="1:6" ht="12.75" customHeight="1" x14ac:dyDescent="0.2">
      <c r="A20" s="2">
        <v>14</v>
      </c>
      <c r="B20" s="5">
        <v>2016</v>
      </c>
      <c r="C20" s="2" t="s">
        <v>121</v>
      </c>
      <c r="D20" s="2" t="s">
        <v>101</v>
      </c>
      <c r="E20" s="2" t="s">
        <v>122</v>
      </c>
      <c r="F20" s="23">
        <v>7500</v>
      </c>
    </row>
    <row r="21" spans="1:6" ht="12.75" customHeight="1" x14ac:dyDescent="0.2">
      <c r="A21" s="2">
        <v>15</v>
      </c>
      <c r="B21" s="5">
        <v>2016</v>
      </c>
      <c r="C21" s="2" t="s">
        <v>85</v>
      </c>
      <c r="D21" s="2"/>
      <c r="E21" s="2" t="s">
        <v>126</v>
      </c>
      <c r="F21" s="23">
        <v>221</v>
      </c>
    </row>
    <row r="22" spans="1:6" ht="12.75" customHeight="1" x14ac:dyDescent="0.2">
      <c r="A22" s="2">
        <v>16</v>
      </c>
      <c r="B22" s="5">
        <v>2016</v>
      </c>
      <c r="C22" s="2" t="s">
        <v>85</v>
      </c>
      <c r="D22" s="2"/>
      <c r="E22" s="2" t="s">
        <v>127</v>
      </c>
      <c r="F22" s="23">
        <v>679</v>
      </c>
    </row>
    <row r="23" spans="1:6" ht="12.75" customHeight="1" x14ac:dyDescent="0.2">
      <c r="A23" s="2">
        <v>17</v>
      </c>
      <c r="B23" s="5">
        <v>2016</v>
      </c>
      <c r="C23" s="2" t="s">
        <v>85</v>
      </c>
      <c r="D23" s="2"/>
      <c r="E23" s="2" t="s">
        <v>128</v>
      </c>
      <c r="F23" s="23">
        <v>33160</v>
      </c>
    </row>
    <row r="24" spans="1:6" ht="12.75" customHeight="1" x14ac:dyDescent="0.2">
      <c r="A24" s="2">
        <v>18</v>
      </c>
      <c r="B24" s="5">
        <v>2016</v>
      </c>
      <c r="C24" s="2" t="s">
        <v>85</v>
      </c>
      <c r="D24" s="2"/>
      <c r="E24" s="2" t="s">
        <v>129</v>
      </c>
      <c r="F24" s="23">
        <v>1821</v>
      </c>
    </row>
    <row r="25" spans="1:6" ht="15" customHeight="1" x14ac:dyDescent="0.2">
      <c r="A25" s="2">
        <v>19</v>
      </c>
      <c r="B25" s="5">
        <v>2016</v>
      </c>
      <c r="C25" s="2" t="s">
        <v>85</v>
      </c>
      <c r="D25" s="2" t="s">
        <v>90</v>
      </c>
      <c r="E25" s="66" t="s">
        <v>130</v>
      </c>
      <c r="F25" s="23">
        <v>5229</v>
      </c>
    </row>
    <row r="26" spans="1:6" ht="12.75" hidden="1" customHeight="1" x14ac:dyDescent="0.2">
      <c r="A26" s="2"/>
      <c r="B26" s="2"/>
      <c r="C26" s="2"/>
      <c r="D26" s="2"/>
      <c r="E26" s="2"/>
      <c r="F26" s="2"/>
    </row>
    <row r="27" spans="1:6" ht="12.75" hidden="1" customHeight="1" x14ac:dyDescent="0.2">
      <c r="A27" s="2"/>
      <c r="B27" s="2"/>
      <c r="C27" s="2"/>
      <c r="D27" s="2"/>
      <c r="E27" s="2"/>
      <c r="F27" s="2"/>
    </row>
    <row r="28" spans="1:6" ht="12.75" hidden="1" customHeight="1" x14ac:dyDescent="0.2">
      <c r="A28" s="2"/>
      <c r="B28" s="2"/>
      <c r="C28" s="2"/>
      <c r="D28" s="2"/>
      <c r="E28" s="2"/>
      <c r="F28" s="2"/>
    </row>
    <row r="29" spans="1:6" ht="12.75" hidden="1" customHeight="1" x14ac:dyDescent="0.2">
      <c r="A29" s="2"/>
      <c r="B29" s="2"/>
      <c r="C29" s="2"/>
      <c r="D29" s="2"/>
      <c r="E29" s="2"/>
      <c r="F29" s="2"/>
    </row>
    <row r="30" spans="1:6" ht="12.75" hidden="1" customHeight="1" x14ac:dyDescent="0.2">
      <c r="A30" s="2"/>
      <c r="B30" s="2"/>
      <c r="C30" s="2"/>
      <c r="D30" s="2"/>
      <c r="E30" s="2"/>
      <c r="F30" s="2"/>
    </row>
    <row r="31" spans="1:6" ht="12.75" customHeight="1" x14ac:dyDescent="0.2">
      <c r="A31" s="2">
        <v>20</v>
      </c>
      <c r="B31" s="2">
        <v>2016</v>
      </c>
      <c r="C31" s="2" t="s">
        <v>137</v>
      </c>
      <c r="D31" s="2" t="s">
        <v>101</v>
      </c>
      <c r="E31" s="2" t="s">
        <v>122</v>
      </c>
      <c r="F31" s="23">
        <v>8169</v>
      </c>
    </row>
    <row r="32" spans="1:6" ht="12.75" customHeight="1" x14ac:dyDescent="0.2">
      <c r="A32" s="2">
        <v>21</v>
      </c>
      <c r="B32" s="2">
        <v>2016</v>
      </c>
      <c r="C32" s="2" t="s">
        <v>137</v>
      </c>
      <c r="D32" s="2" t="s">
        <v>138</v>
      </c>
      <c r="E32" s="2" t="s">
        <v>139</v>
      </c>
      <c r="F32" s="23">
        <v>14035</v>
      </c>
    </row>
    <row r="33" spans="1:6" ht="12.75" customHeight="1" x14ac:dyDescent="0.2">
      <c r="A33" s="2">
        <v>22</v>
      </c>
      <c r="B33" s="5">
        <v>2016</v>
      </c>
      <c r="C33" s="86" t="s">
        <v>143</v>
      </c>
      <c r="D33" s="86" t="s">
        <v>101</v>
      </c>
      <c r="E33" s="86" t="s">
        <v>178</v>
      </c>
      <c r="F33" s="52">
        <v>7912</v>
      </c>
    </row>
    <row r="34" spans="1:6" ht="12.75" customHeight="1" x14ac:dyDescent="0.2">
      <c r="A34" s="2">
        <v>23</v>
      </c>
      <c r="B34" s="5">
        <v>2016</v>
      </c>
      <c r="C34" s="86" t="s">
        <v>143</v>
      </c>
      <c r="D34" s="86" t="s">
        <v>179</v>
      </c>
      <c r="E34" s="86" t="s">
        <v>180</v>
      </c>
      <c r="F34" s="52">
        <v>12424</v>
      </c>
    </row>
    <row r="35" spans="1:6" ht="12.75" customHeight="1" x14ac:dyDescent="0.2">
      <c r="A35" s="2">
        <v>24</v>
      </c>
      <c r="B35" s="5">
        <v>2016</v>
      </c>
      <c r="C35" s="86" t="s">
        <v>143</v>
      </c>
      <c r="D35" s="86" t="s">
        <v>144</v>
      </c>
      <c r="E35" s="86" t="s">
        <v>139</v>
      </c>
      <c r="F35" s="52">
        <v>14158</v>
      </c>
    </row>
    <row r="36" spans="1:6" ht="12.75" customHeight="1" x14ac:dyDescent="0.2">
      <c r="A36" s="2">
        <v>25</v>
      </c>
      <c r="B36" s="5">
        <v>2016</v>
      </c>
      <c r="C36" s="86" t="s">
        <v>143</v>
      </c>
      <c r="D36" s="86" t="s">
        <v>145</v>
      </c>
      <c r="E36" s="86" t="s">
        <v>146</v>
      </c>
      <c r="F36" s="52">
        <v>7617</v>
      </c>
    </row>
    <row r="37" spans="1:6" ht="12.75" customHeight="1" x14ac:dyDescent="0.2">
      <c r="A37" s="2">
        <v>26</v>
      </c>
      <c r="B37" s="2">
        <v>2016</v>
      </c>
      <c r="C37" s="2" t="s">
        <v>147</v>
      </c>
      <c r="D37" s="2" t="s">
        <v>148</v>
      </c>
      <c r="E37" s="2" t="s">
        <v>149</v>
      </c>
      <c r="F37" s="23">
        <v>8888</v>
      </c>
    </row>
    <row r="38" spans="1:6" ht="30" customHeight="1" x14ac:dyDescent="0.2">
      <c r="A38" s="2">
        <v>27</v>
      </c>
      <c r="B38" s="5">
        <v>2016</v>
      </c>
      <c r="C38" s="2" t="s">
        <v>150</v>
      </c>
      <c r="D38" s="2" t="s">
        <v>181</v>
      </c>
      <c r="E38" s="91" t="s">
        <v>197</v>
      </c>
      <c r="F38" s="23">
        <v>15738</v>
      </c>
    </row>
    <row r="39" spans="1:6" ht="12.75" customHeight="1" x14ac:dyDescent="0.2">
      <c r="A39" s="2">
        <v>28</v>
      </c>
      <c r="B39" s="2">
        <v>2016</v>
      </c>
      <c r="C39" s="2" t="s">
        <v>150</v>
      </c>
      <c r="D39" s="2" t="s">
        <v>151</v>
      </c>
      <c r="E39" s="2" t="s">
        <v>124</v>
      </c>
      <c r="F39" s="23">
        <v>14756</v>
      </c>
    </row>
    <row r="40" spans="1:6" ht="12.75" customHeight="1" x14ac:dyDescent="0.2">
      <c r="A40" s="2">
        <v>29</v>
      </c>
      <c r="B40" s="2">
        <v>2016</v>
      </c>
      <c r="C40" s="2" t="s">
        <v>150</v>
      </c>
      <c r="D40" s="2" t="s">
        <v>152</v>
      </c>
      <c r="E40" s="2" t="s">
        <v>153</v>
      </c>
      <c r="F40" s="23">
        <v>57638</v>
      </c>
    </row>
    <row r="41" spans="1:6" ht="27" customHeight="1" x14ac:dyDescent="0.2">
      <c r="A41" s="2">
        <v>30</v>
      </c>
      <c r="B41" s="2">
        <v>2016</v>
      </c>
      <c r="C41" s="2" t="s">
        <v>154</v>
      </c>
      <c r="D41" s="2" t="s">
        <v>155</v>
      </c>
      <c r="E41" s="66" t="s">
        <v>198</v>
      </c>
      <c r="F41" s="23">
        <v>11265</v>
      </c>
    </row>
    <row r="42" spans="1:6" ht="12.75" customHeight="1" x14ac:dyDescent="0.2">
      <c r="A42" s="2">
        <v>31</v>
      </c>
      <c r="B42" s="2">
        <v>2016</v>
      </c>
      <c r="C42" s="2" t="s">
        <v>154</v>
      </c>
      <c r="D42" s="2" t="s">
        <v>155</v>
      </c>
      <c r="E42" s="2" t="s">
        <v>124</v>
      </c>
      <c r="F42" s="23">
        <v>26651</v>
      </c>
    </row>
    <row r="43" spans="1:6" ht="30.75" customHeight="1" x14ac:dyDescent="0.2">
      <c r="A43" s="2">
        <v>32</v>
      </c>
      <c r="B43" s="2">
        <v>2016</v>
      </c>
      <c r="C43" s="2" t="s">
        <v>154</v>
      </c>
      <c r="D43" s="2" t="s">
        <v>157</v>
      </c>
      <c r="E43" s="66" t="s">
        <v>198</v>
      </c>
      <c r="F43" s="23">
        <v>21811</v>
      </c>
    </row>
    <row r="44" spans="1:6" ht="12.75" customHeight="1" x14ac:dyDescent="0.2">
      <c r="A44" s="2">
        <v>33</v>
      </c>
      <c r="B44" s="2">
        <v>2016</v>
      </c>
      <c r="C44" s="2" t="s">
        <v>154</v>
      </c>
      <c r="D44" s="2" t="s">
        <v>157</v>
      </c>
      <c r="E44" s="2" t="s">
        <v>158</v>
      </c>
      <c r="F44" s="23">
        <v>64317</v>
      </c>
    </row>
    <row r="45" spans="1:6" ht="12.75" customHeight="1" x14ac:dyDescent="0.2">
      <c r="A45" s="2">
        <v>34</v>
      </c>
      <c r="B45" s="2">
        <v>2016</v>
      </c>
      <c r="C45" s="2" t="s">
        <v>154</v>
      </c>
      <c r="D45" s="2" t="s">
        <v>159</v>
      </c>
      <c r="E45" s="2" t="s">
        <v>124</v>
      </c>
      <c r="F45" s="23">
        <v>12153</v>
      </c>
    </row>
    <row r="46" spans="1:6" ht="12.75" customHeight="1" x14ac:dyDescent="0.2">
      <c r="A46" s="2">
        <v>35</v>
      </c>
      <c r="B46" s="2">
        <v>2016</v>
      </c>
      <c r="C46" s="2" t="s">
        <v>154</v>
      </c>
      <c r="D46" s="2" t="s">
        <v>160</v>
      </c>
      <c r="E46" s="2" t="s">
        <v>161</v>
      </c>
      <c r="F46" s="23">
        <v>8885</v>
      </c>
    </row>
    <row r="47" spans="1:6" ht="12.75" customHeight="1" x14ac:dyDescent="0.2">
      <c r="A47" s="2">
        <v>36</v>
      </c>
      <c r="B47" s="2">
        <v>2016</v>
      </c>
      <c r="C47" s="2" t="s">
        <v>154</v>
      </c>
      <c r="D47" s="2" t="s">
        <v>162</v>
      </c>
      <c r="E47" s="2" t="s">
        <v>161</v>
      </c>
      <c r="F47" s="23">
        <v>5126</v>
      </c>
    </row>
    <row r="48" spans="1:6" ht="12.75" customHeight="1" x14ac:dyDescent="0.2">
      <c r="A48" s="2">
        <v>37</v>
      </c>
      <c r="B48" s="2">
        <v>2016</v>
      </c>
      <c r="C48" s="2" t="s">
        <v>154</v>
      </c>
      <c r="D48" s="2" t="s">
        <v>163</v>
      </c>
      <c r="E48" s="2" t="s">
        <v>164</v>
      </c>
      <c r="F48" s="23">
        <v>12379</v>
      </c>
    </row>
    <row r="49" spans="1:6" ht="12.75" customHeight="1" x14ac:dyDescent="0.2">
      <c r="A49" s="2">
        <v>38</v>
      </c>
      <c r="B49" s="5">
        <v>2016</v>
      </c>
      <c r="C49" s="2" t="s">
        <v>154</v>
      </c>
      <c r="D49" s="2" t="s">
        <v>183</v>
      </c>
      <c r="E49" s="2" t="s">
        <v>184</v>
      </c>
      <c r="F49" s="23">
        <v>677</v>
      </c>
    </row>
    <row r="50" spans="1:6" ht="12.75" customHeight="1" x14ac:dyDescent="0.2">
      <c r="A50" s="2">
        <v>39</v>
      </c>
      <c r="B50" s="5">
        <v>2016</v>
      </c>
      <c r="C50" s="2" t="s">
        <v>154</v>
      </c>
      <c r="D50" s="2"/>
      <c r="E50" s="2" t="s">
        <v>190</v>
      </c>
      <c r="F50" s="23">
        <v>3300</v>
      </c>
    </row>
    <row r="51" spans="1:6" ht="12.75" customHeight="1" x14ac:dyDescent="0.2">
      <c r="A51" s="2">
        <v>40</v>
      </c>
      <c r="B51" s="5">
        <v>2016</v>
      </c>
      <c r="C51" s="2" t="s">
        <v>167</v>
      </c>
      <c r="D51" s="2" t="s">
        <v>186</v>
      </c>
      <c r="E51" s="2" t="s">
        <v>195</v>
      </c>
      <c r="F51" s="23">
        <v>20423.59</v>
      </c>
    </row>
    <row r="52" spans="1:6" ht="12.75" customHeight="1" x14ac:dyDescent="0.2">
      <c r="A52" s="2">
        <v>41</v>
      </c>
      <c r="B52" s="5">
        <v>2016</v>
      </c>
      <c r="C52" s="2" t="s">
        <v>167</v>
      </c>
      <c r="D52" s="2" t="s">
        <v>187</v>
      </c>
      <c r="E52" s="2" t="s">
        <v>196</v>
      </c>
      <c r="F52" s="23">
        <v>20423.59</v>
      </c>
    </row>
    <row r="53" spans="1:6" ht="27.75" customHeight="1" x14ac:dyDescent="0.2">
      <c r="A53" s="2">
        <v>42</v>
      </c>
      <c r="B53" s="5">
        <v>2016</v>
      </c>
      <c r="C53" s="2" t="s">
        <v>167</v>
      </c>
      <c r="D53" s="2" t="s">
        <v>188</v>
      </c>
      <c r="E53" s="66" t="s">
        <v>189</v>
      </c>
      <c r="F53" s="23">
        <v>6038.06</v>
      </c>
    </row>
    <row r="54" spans="1:6" ht="12.75" customHeight="1" x14ac:dyDescent="0.2">
      <c r="A54" s="2">
        <v>43</v>
      </c>
      <c r="B54" s="2">
        <v>2016</v>
      </c>
      <c r="C54" s="2" t="s">
        <v>167</v>
      </c>
      <c r="D54" s="2" t="s">
        <v>168</v>
      </c>
      <c r="E54" s="2" t="s">
        <v>126</v>
      </c>
      <c r="F54" s="23">
        <v>420</v>
      </c>
    </row>
    <row r="55" spans="1:6" ht="12.75" customHeight="1" x14ac:dyDescent="0.2">
      <c r="A55" s="2">
        <v>44</v>
      </c>
      <c r="B55" s="2">
        <v>2016</v>
      </c>
      <c r="C55" s="2" t="s">
        <v>167</v>
      </c>
      <c r="D55" s="2" t="s">
        <v>169</v>
      </c>
      <c r="E55" s="2" t="s">
        <v>170</v>
      </c>
      <c r="F55" s="23">
        <v>8800</v>
      </c>
    </row>
    <row r="56" spans="1:6" ht="12.75" customHeight="1" x14ac:dyDescent="0.2">
      <c r="A56" s="2">
        <v>45</v>
      </c>
      <c r="B56" s="2">
        <v>2016</v>
      </c>
      <c r="C56" s="2" t="s">
        <v>167</v>
      </c>
      <c r="D56" s="2" t="s">
        <v>171</v>
      </c>
      <c r="E56" s="2" t="s">
        <v>164</v>
      </c>
      <c r="F56" s="23">
        <v>3221</v>
      </c>
    </row>
    <row r="57" spans="1:6" ht="12.75" customHeight="1" x14ac:dyDescent="0.2">
      <c r="A57" s="2">
        <v>46</v>
      </c>
      <c r="B57" s="2">
        <v>2016</v>
      </c>
      <c r="C57" s="2" t="s">
        <v>167</v>
      </c>
      <c r="D57" s="2" t="s">
        <v>172</v>
      </c>
      <c r="E57" s="2" t="s">
        <v>173</v>
      </c>
      <c r="F57" s="23">
        <v>8313</v>
      </c>
    </row>
    <row r="58" spans="1:6" ht="12.75" hidden="1" customHeight="1" x14ac:dyDescent="0.2">
      <c r="A58" s="2"/>
      <c r="B58" s="2"/>
      <c r="C58" s="2"/>
      <c r="D58" s="2"/>
      <c r="E58" s="2"/>
      <c r="F58" s="23"/>
    </row>
    <row r="59" spans="1:6" ht="12.75" hidden="1" customHeight="1" x14ac:dyDescent="0.2">
      <c r="A59" s="2"/>
      <c r="B59" s="2"/>
      <c r="C59" s="2"/>
      <c r="D59" s="2"/>
      <c r="E59" s="2"/>
      <c r="F59" s="23"/>
    </row>
    <row r="60" spans="1:6" ht="12.75" hidden="1" customHeight="1" x14ac:dyDescent="0.2">
      <c r="A60" s="2"/>
      <c r="B60" s="2"/>
      <c r="C60" s="2"/>
      <c r="D60" s="2"/>
      <c r="E60" s="2"/>
      <c r="F60" s="2"/>
    </row>
    <row r="61" spans="1:6" ht="12.75" hidden="1" customHeight="1" x14ac:dyDescent="0.2">
      <c r="A61" s="2"/>
      <c r="B61" s="2"/>
      <c r="C61" s="2"/>
      <c r="D61" s="2"/>
      <c r="E61" s="2"/>
      <c r="F61" s="2"/>
    </row>
    <row r="62" spans="1:6" ht="13.5" thickBot="1" x14ac:dyDescent="0.25">
      <c r="A62" s="100" t="s">
        <v>21</v>
      </c>
      <c r="B62" s="101"/>
      <c r="C62" s="101"/>
      <c r="D62" s="101"/>
      <c r="E62" s="101"/>
      <c r="F62" s="24">
        <v>18245.5</v>
      </c>
    </row>
    <row r="63" spans="1:6" ht="15.75" thickBot="1" x14ac:dyDescent="0.3">
      <c r="A63" s="102" t="s">
        <v>22</v>
      </c>
      <c r="B63" s="103"/>
      <c r="C63" s="103"/>
      <c r="D63" s="103"/>
      <c r="E63" s="103"/>
      <c r="F63" s="25">
        <f>SUM(F4:F62)</f>
        <v>546737.87000000011</v>
      </c>
    </row>
    <row r="66" spans="1:6" ht="12.75" customHeight="1" x14ac:dyDescent="0.2">
      <c r="A66" s="99" t="s">
        <v>176</v>
      </c>
      <c r="B66" s="99"/>
      <c r="C66" s="99"/>
      <c r="D66" s="99"/>
      <c r="E66" s="99"/>
      <c r="F66" s="99"/>
    </row>
  </sheetData>
  <mergeCells count="10">
    <mergeCell ref="A63:E63"/>
    <mergeCell ref="A66:F66"/>
    <mergeCell ref="A62:E62"/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tabSelected="1" workbookViewId="0">
      <selection activeCell="F3" sqref="F3"/>
    </sheetView>
  </sheetViews>
  <sheetFormatPr defaultRowHeight="12.75" x14ac:dyDescent="0.2"/>
  <cols>
    <col min="1" max="1" width="31.7109375" customWidth="1"/>
    <col min="2" max="3" width="23.85546875" customWidth="1"/>
    <col min="4" max="4" width="21.140625" customWidth="1"/>
    <col min="6" max="6" width="9.42578125" bestFit="1" customWidth="1"/>
  </cols>
  <sheetData>
    <row r="2" spans="1:4" ht="78" customHeight="1" x14ac:dyDescent="0.2">
      <c r="A2" s="92" t="s">
        <v>194</v>
      </c>
      <c r="B2" s="92"/>
      <c r="C2" s="92"/>
      <c r="D2" s="92"/>
    </row>
    <row r="3" spans="1:4" ht="23.25" x14ac:dyDescent="0.35">
      <c r="A3" s="89"/>
      <c r="B3" s="89"/>
      <c r="C3" s="89"/>
      <c r="D3" s="89"/>
    </row>
    <row r="4" spans="1:4" ht="13.5" thickBot="1" x14ac:dyDescent="0.25"/>
    <row r="5" spans="1:4" ht="60" customHeight="1" x14ac:dyDescent="0.25">
      <c r="A5" s="78"/>
      <c r="B5" s="35" t="s">
        <v>55</v>
      </c>
      <c r="C5" s="35" t="s">
        <v>56</v>
      </c>
      <c r="D5" s="35" t="s">
        <v>57</v>
      </c>
    </row>
    <row r="6" spans="1:4" ht="15" customHeight="1" x14ac:dyDescent="0.25">
      <c r="A6" s="93" t="s">
        <v>105</v>
      </c>
      <c r="B6" s="94"/>
      <c r="C6" s="80">
        <f>28666.37+22166.4</f>
        <v>50832.770000000004</v>
      </c>
      <c r="D6" s="80"/>
    </row>
    <row r="7" spans="1:4" x14ac:dyDescent="0.2">
      <c r="A7" s="13" t="s">
        <v>102</v>
      </c>
      <c r="B7" s="5">
        <v>882474.24</v>
      </c>
      <c r="C7" s="5">
        <f>830602.13-17.99</f>
        <v>830584.14</v>
      </c>
      <c r="D7" s="79">
        <f>'расход по дому ТР 15 (2)'!F63</f>
        <v>546737.87000000011</v>
      </c>
    </row>
    <row r="8" spans="1:4" ht="25.5" x14ac:dyDescent="0.2">
      <c r="A8" s="3" t="s">
        <v>66</v>
      </c>
      <c r="B8" s="2">
        <v>0</v>
      </c>
      <c r="C8" s="2">
        <v>0</v>
      </c>
      <c r="D8" s="38">
        <v>159261.16</v>
      </c>
    </row>
    <row r="9" spans="1:4" ht="26.25" thickBot="1" x14ac:dyDescent="0.25">
      <c r="A9" s="3" t="s">
        <v>67</v>
      </c>
      <c r="B9" s="2">
        <v>0</v>
      </c>
      <c r="C9" s="2">
        <v>0</v>
      </c>
      <c r="D9" s="38">
        <v>34704.9</v>
      </c>
    </row>
    <row r="10" spans="1:4" ht="13.5" hidden="1" customHeight="1" thickBot="1" x14ac:dyDescent="0.25">
      <c r="A10" s="13" t="s">
        <v>61</v>
      </c>
      <c r="B10" s="2">
        <f>'выборка 15'!D15</f>
        <v>0</v>
      </c>
      <c r="C10" s="2">
        <f>'выборка 15'!G15</f>
        <v>0</v>
      </c>
      <c r="D10" s="38"/>
    </row>
    <row r="11" spans="1:4" ht="13.5" hidden="1" customHeight="1" thickBot="1" x14ac:dyDescent="0.25">
      <c r="A11" s="8" t="s">
        <v>62</v>
      </c>
      <c r="B11" s="2">
        <v>0</v>
      </c>
      <c r="C11" s="2">
        <v>0</v>
      </c>
      <c r="D11" s="38"/>
    </row>
    <row r="12" spans="1:4" ht="13.5" hidden="1" customHeight="1" thickBot="1" x14ac:dyDescent="0.25">
      <c r="A12" s="30" t="s">
        <v>63</v>
      </c>
      <c r="B12" s="2">
        <v>0</v>
      </c>
      <c r="C12" s="2">
        <v>0</v>
      </c>
      <c r="D12" s="38"/>
    </row>
    <row r="13" spans="1:4" ht="15.75" thickBot="1" x14ac:dyDescent="0.3">
      <c r="A13" s="31" t="s">
        <v>64</v>
      </c>
      <c r="B13" s="32">
        <f>SUM(B7:B12)</f>
        <v>882474.24</v>
      </c>
      <c r="C13" s="32">
        <f>SUM(C6:C12)</f>
        <v>881416.91</v>
      </c>
      <c r="D13" s="76">
        <f>SUM(D7:D12)</f>
        <v>740703.93000000017</v>
      </c>
    </row>
    <row r="15" spans="1:4" ht="15.75" hidden="1" customHeight="1" x14ac:dyDescent="0.25">
      <c r="A15" s="95" t="s">
        <v>133</v>
      </c>
      <c r="B15" s="95"/>
      <c r="C15" s="95"/>
      <c r="D15" s="81">
        <f>C13-D13</f>
        <v>140712.97999999986</v>
      </c>
    </row>
    <row r="17" spans="1:8" ht="15" x14ac:dyDescent="0.25">
      <c r="A17" s="84" t="s">
        <v>174</v>
      </c>
      <c r="B17" s="84"/>
      <c r="C17" s="84"/>
      <c r="D17" s="84">
        <v>-48991.99</v>
      </c>
      <c r="E17" s="84"/>
    </row>
    <row r="18" spans="1:8" ht="15" x14ac:dyDescent="0.25">
      <c r="A18" s="84" t="s">
        <v>192</v>
      </c>
      <c r="B18" s="84"/>
      <c r="C18" s="84"/>
      <c r="D18" s="84">
        <v>189704.97</v>
      </c>
      <c r="E18" s="84"/>
    </row>
    <row r="20" spans="1:8" x14ac:dyDescent="0.2">
      <c r="F20" s="41"/>
    </row>
    <row r="21" spans="1:8" x14ac:dyDescent="0.2">
      <c r="A21" s="77" t="s">
        <v>175</v>
      </c>
      <c r="B21" s="77"/>
      <c r="C21" s="77"/>
      <c r="D21" s="85">
        <v>146238.06</v>
      </c>
      <c r="E21" s="77"/>
    </row>
    <row r="23" spans="1:8" x14ac:dyDescent="0.2">
      <c r="A23" s="82" t="s">
        <v>176</v>
      </c>
      <c r="B23" s="82"/>
      <c r="C23" s="82"/>
      <c r="D23" s="82"/>
    </row>
    <row r="25" spans="1:8" x14ac:dyDescent="0.2">
      <c r="H25" s="41"/>
    </row>
  </sheetData>
  <mergeCells count="3">
    <mergeCell ref="A2:D2"/>
    <mergeCell ref="A6:B6"/>
    <mergeCell ref="A15:C15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FD27"/>
  <sheetViews>
    <sheetView workbookViewId="0">
      <selection activeCell="A20" sqref="A20:G24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7" ht="93.75" customHeight="1" x14ac:dyDescent="0.35">
      <c r="A3" s="116" t="s">
        <v>98</v>
      </c>
      <c r="B3" s="116"/>
      <c r="C3" s="116"/>
      <c r="D3" s="116"/>
      <c r="E3" s="116"/>
      <c r="F3" s="116"/>
      <c r="G3" s="116"/>
    </row>
    <row r="5" spans="1:7" ht="15.75" x14ac:dyDescent="0.25">
      <c r="A5" s="95" t="s">
        <v>84</v>
      </c>
      <c r="B5" s="95"/>
      <c r="C5" s="95"/>
      <c r="D5" s="95"/>
      <c r="E5" s="95"/>
      <c r="F5" s="95"/>
      <c r="G5" s="27">
        <v>143414.07</v>
      </c>
    </row>
    <row r="6" spans="1:7" ht="13.5" thickBot="1" x14ac:dyDescent="0.25"/>
    <row r="7" spans="1:7" ht="63.75" thickBot="1" x14ac:dyDescent="0.3">
      <c r="A7" s="28"/>
      <c r="B7" s="29" t="s">
        <v>55</v>
      </c>
      <c r="C7" s="29" t="s">
        <v>56</v>
      </c>
      <c r="D7" s="35" t="s">
        <v>57</v>
      </c>
      <c r="E7" s="29" t="s">
        <v>58</v>
      </c>
      <c r="F7" s="29" t="s">
        <v>59</v>
      </c>
      <c r="G7" s="36" t="s">
        <v>60</v>
      </c>
    </row>
    <row r="8" spans="1:7" ht="15" customHeight="1" x14ac:dyDescent="0.2">
      <c r="A8" s="4" t="s">
        <v>65</v>
      </c>
      <c r="B8" s="5">
        <f>'выборка 15'!AI15</f>
        <v>180541</v>
      </c>
      <c r="C8" s="5">
        <f>'выборка 15'!AL15</f>
        <v>94503.75</v>
      </c>
      <c r="D8" s="37">
        <f>'расход по дому ТО'!I25</f>
        <v>27594.974499999997</v>
      </c>
      <c r="E8" s="5">
        <v>23079.91</v>
      </c>
      <c r="F8" s="5">
        <v>0</v>
      </c>
      <c r="G8" s="38">
        <f>C8-D8</f>
        <v>66908.775500000003</v>
      </c>
    </row>
    <row r="9" spans="1:7" ht="33" customHeight="1" x14ac:dyDescent="0.2">
      <c r="A9" s="3" t="s">
        <v>66</v>
      </c>
      <c r="B9" s="2">
        <v>0</v>
      </c>
      <c r="C9" s="2">
        <v>0</v>
      </c>
      <c r="D9" s="37">
        <f>('выборка 15'!B3*1.74)*1</f>
        <v>13271.762999999999</v>
      </c>
      <c r="E9" s="2">
        <v>0</v>
      </c>
      <c r="F9" s="2">
        <v>0</v>
      </c>
      <c r="G9" s="38">
        <f>C9-D9</f>
        <v>-13271.762999999999</v>
      </c>
    </row>
    <row r="10" spans="1:7" ht="31.5" customHeight="1" x14ac:dyDescent="0.2">
      <c r="A10" s="3" t="s">
        <v>67</v>
      </c>
      <c r="B10" s="2"/>
      <c r="C10" s="2"/>
      <c r="D10" s="37">
        <f>('выборка 15'!B3*0.6)*1</f>
        <v>4576.4699999999993</v>
      </c>
      <c r="E10" s="2">
        <v>0</v>
      </c>
      <c r="F10" s="2">
        <v>0</v>
      </c>
      <c r="G10" s="38">
        <f>C10-D10</f>
        <v>-4576.4699999999993</v>
      </c>
    </row>
    <row r="11" spans="1:7" ht="15" customHeight="1" x14ac:dyDescent="0.2">
      <c r="A11" s="4" t="s">
        <v>68</v>
      </c>
      <c r="B11" s="2">
        <v>0</v>
      </c>
      <c r="C11" s="2">
        <v>0</v>
      </c>
      <c r="D11" s="37"/>
      <c r="E11" s="2">
        <v>0</v>
      </c>
      <c r="F11" s="2">
        <v>0</v>
      </c>
      <c r="G11" s="39">
        <f t="shared" ref="G11:G13" si="0">C11-E11</f>
        <v>0</v>
      </c>
    </row>
    <row r="12" spans="1:7" ht="26.25" customHeight="1" x14ac:dyDescent="0.2">
      <c r="A12" s="3" t="s">
        <v>69</v>
      </c>
      <c r="B12" s="2">
        <v>0</v>
      </c>
      <c r="C12" s="2">
        <v>0</v>
      </c>
      <c r="D12" s="37"/>
      <c r="E12" s="2">
        <v>0</v>
      </c>
      <c r="F12" s="2">
        <v>0</v>
      </c>
      <c r="G12" s="39">
        <f t="shared" si="0"/>
        <v>0</v>
      </c>
    </row>
    <row r="13" spans="1:7" ht="34.5" customHeight="1" thickBot="1" x14ac:dyDescent="0.25">
      <c r="A13" s="40" t="s">
        <v>70</v>
      </c>
      <c r="B13" s="9">
        <v>0</v>
      </c>
      <c r="C13" s="9">
        <v>0</v>
      </c>
      <c r="D13" s="69"/>
      <c r="E13" s="9">
        <v>0</v>
      </c>
      <c r="F13" s="9">
        <v>0</v>
      </c>
      <c r="G13" s="70">
        <f t="shared" si="0"/>
        <v>0</v>
      </c>
    </row>
    <row r="14" spans="1:7" ht="15" customHeight="1" thickBot="1" x14ac:dyDescent="0.3">
      <c r="A14" s="31" t="s">
        <v>78</v>
      </c>
      <c r="B14" s="32">
        <f t="shared" ref="B14:G14" si="1">SUM(B8:B13)</f>
        <v>180541</v>
      </c>
      <c r="C14" s="32">
        <f t="shared" si="1"/>
        <v>94503.75</v>
      </c>
      <c r="D14" s="33">
        <f t="shared" si="1"/>
        <v>45443.207499999997</v>
      </c>
      <c r="E14" s="32">
        <f t="shared" si="1"/>
        <v>23079.91</v>
      </c>
      <c r="F14" s="32">
        <f t="shared" si="1"/>
        <v>0</v>
      </c>
      <c r="G14" s="58">
        <f t="shared" si="1"/>
        <v>49060.542500000003</v>
      </c>
    </row>
    <row r="15" spans="1:7" ht="15" customHeight="1" x14ac:dyDescent="0.25">
      <c r="A15" s="67"/>
      <c r="B15" s="67"/>
      <c r="C15" s="67"/>
      <c r="D15" s="68"/>
      <c r="E15" s="67"/>
      <c r="F15" s="67"/>
      <c r="G15" s="68"/>
    </row>
    <row r="16" spans="1:7" ht="15.75" x14ac:dyDescent="0.25">
      <c r="A16" s="95" t="s">
        <v>99</v>
      </c>
      <c r="B16" s="95"/>
      <c r="C16" s="95"/>
      <c r="D16" s="95"/>
      <c r="E16" s="95"/>
      <c r="F16" s="95"/>
      <c r="G16" s="34">
        <f>G5+C14-D14</f>
        <v>192474.61250000002</v>
      </c>
    </row>
    <row r="17" spans="1:7 16384:16384" ht="15" customHeight="1" x14ac:dyDescent="0.25">
      <c r="A17" s="67"/>
      <c r="B17" s="67"/>
      <c r="C17" s="67"/>
      <c r="D17" s="68"/>
      <c r="E17" s="67"/>
      <c r="F17" s="67"/>
      <c r="G17" s="68"/>
    </row>
    <row r="18" spans="1:7 16384:16384" ht="15" customHeight="1" x14ac:dyDescent="0.25">
      <c r="A18" s="67"/>
      <c r="B18" s="67"/>
      <c r="C18" s="67"/>
      <c r="D18" s="68"/>
      <c r="E18" s="67"/>
      <c r="F18" s="67"/>
      <c r="G18" s="68"/>
    </row>
    <row r="19" spans="1:7 16384:16384" ht="15" customHeight="1" x14ac:dyDescent="0.25">
      <c r="A19" s="67"/>
      <c r="B19" s="67"/>
      <c r="C19" s="67"/>
      <c r="D19" s="68"/>
      <c r="E19" s="67"/>
      <c r="F19" s="67"/>
      <c r="G19" s="68"/>
    </row>
    <row r="20" spans="1:7 16384:16384" ht="15.75" x14ac:dyDescent="0.25">
      <c r="A20" s="95" t="s">
        <v>84</v>
      </c>
      <c r="B20" s="95"/>
      <c r="C20" s="95"/>
      <c r="D20" s="95"/>
      <c r="E20" s="95"/>
      <c r="F20" s="95"/>
      <c r="G20" s="34">
        <v>29380.22</v>
      </c>
    </row>
    <row r="21" spans="1:7 16384:16384" ht="15" customHeight="1" thickBot="1" x14ac:dyDescent="0.3">
      <c r="A21" s="67"/>
      <c r="B21" s="67"/>
      <c r="C21" s="67"/>
      <c r="D21" s="68"/>
      <c r="E21" s="67"/>
      <c r="F21" s="67"/>
      <c r="G21" s="68"/>
    </row>
    <row r="22" spans="1:7 16384:16384" ht="15" customHeight="1" thickBot="1" x14ac:dyDescent="0.25">
      <c r="A22" s="71" t="s">
        <v>79</v>
      </c>
      <c r="B22" s="20">
        <f>'выборка 15'!O15</f>
        <v>13424.309999999998</v>
      </c>
      <c r="C22" s="20">
        <f>'выборка 15'!P15</f>
        <v>7985.17</v>
      </c>
      <c r="D22" s="72">
        <v>0</v>
      </c>
      <c r="E22" s="20">
        <v>2861.86</v>
      </c>
      <c r="F22" s="20">
        <v>0</v>
      </c>
      <c r="G22" s="73">
        <f>C22-D22</f>
        <v>7985.17</v>
      </c>
      <c r="XFD22" s="41">
        <f>SUM(G22)</f>
        <v>7985.17</v>
      </c>
    </row>
    <row r="23" spans="1:7 16384:16384" x14ac:dyDescent="0.2">
      <c r="G23" s="41"/>
    </row>
    <row r="24" spans="1:7 16384:16384" ht="15.75" x14ac:dyDescent="0.25">
      <c r="A24" s="95" t="s">
        <v>99</v>
      </c>
      <c r="B24" s="95"/>
      <c r="C24" s="95"/>
      <c r="D24" s="95"/>
      <c r="E24" s="95"/>
      <c r="F24" s="95"/>
      <c r="G24" s="34">
        <f>G20+C22-D22</f>
        <v>37365.39</v>
      </c>
    </row>
    <row r="27" spans="1:7 16384:16384" x14ac:dyDescent="0.2">
      <c r="A27" s="117" t="s">
        <v>97</v>
      </c>
      <c r="B27" s="117"/>
      <c r="C27" s="117"/>
      <c r="D27" s="117"/>
      <c r="E27" s="117"/>
    </row>
  </sheetData>
  <mergeCells count="6">
    <mergeCell ref="A3:G3"/>
    <mergeCell ref="A5:F5"/>
    <mergeCell ref="A24:F24"/>
    <mergeCell ref="A27:E27"/>
    <mergeCell ref="A16:F16"/>
    <mergeCell ref="A20:F20"/>
  </mergeCells>
  <pageMargins left="0.7" right="0.7" top="0.75" bottom="0.75" header="0.3" footer="0.3"/>
  <pageSetup paperSize="9" scale="1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workbookViewId="0">
      <selection activeCell="I25" sqref="I25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6" width="36.28515625" customWidth="1"/>
    <col min="9" max="9" width="13" customWidth="1"/>
  </cols>
  <sheetData>
    <row r="2" spans="1:9" ht="17.25" x14ac:dyDescent="0.3">
      <c r="A2" s="119" t="s">
        <v>71</v>
      </c>
      <c r="B2" s="119"/>
      <c r="C2" s="119"/>
      <c r="D2" s="119"/>
      <c r="E2" s="119"/>
      <c r="F2" s="119"/>
      <c r="G2" s="119"/>
      <c r="H2" s="119"/>
      <c r="I2" s="119"/>
    </row>
    <row r="3" spans="1:9" ht="17.25" x14ac:dyDescent="0.3">
      <c r="A3" s="119" t="s">
        <v>81</v>
      </c>
      <c r="B3" s="119"/>
      <c r="C3" s="119"/>
      <c r="D3" s="119"/>
      <c r="E3" s="119"/>
      <c r="F3" s="119"/>
      <c r="G3" s="119"/>
      <c r="H3" s="119"/>
      <c r="I3" s="119"/>
    </row>
    <row r="4" spans="1:9" ht="17.25" x14ac:dyDescent="0.3">
      <c r="A4" s="119" t="s">
        <v>100</v>
      </c>
      <c r="B4" s="119"/>
      <c r="C4" s="119"/>
      <c r="D4" s="119"/>
      <c r="E4" s="119"/>
      <c r="F4" s="119"/>
      <c r="G4" s="119"/>
      <c r="H4" s="119"/>
      <c r="I4" s="119"/>
    </row>
    <row r="5" spans="1:9" ht="13.5" thickBot="1" x14ac:dyDescent="0.25"/>
    <row r="6" spans="1:9" ht="45.75" thickBot="1" x14ac:dyDescent="0.25">
      <c r="A6" s="42" t="s">
        <v>14</v>
      </c>
      <c r="B6" s="43" t="s">
        <v>15</v>
      </c>
      <c r="C6" s="44" t="s">
        <v>16</v>
      </c>
      <c r="D6" s="44" t="s">
        <v>72</v>
      </c>
      <c r="E6" s="44" t="s">
        <v>18</v>
      </c>
      <c r="F6" s="45" t="s">
        <v>88</v>
      </c>
      <c r="G6" s="45" t="s">
        <v>73</v>
      </c>
      <c r="H6" s="45" t="s">
        <v>20</v>
      </c>
      <c r="I6" s="7" t="s">
        <v>74</v>
      </c>
    </row>
    <row r="7" spans="1:9" x14ac:dyDescent="0.2">
      <c r="A7" s="46">
        <v>1</v>
      </c>
      <c r="B7" s="47">
        <v>2015</v>
      </c>
      <c r="C7" s="48" t="s">
        <v>85</v>
      </c>
      <c r="D7" s="49" t="s">
        <v>86</v>
      </c>
      <c r="E7" s="50" t="s">
        <v>87</v>
      </c>
      <c r="F7" s="51" t="s">
        <v>89</v>
      </c>
      <c r="G7" s="51"/>
      <c r="H7" s="51"/>
      <c r="I7" s="52">
        <v>1643.04</v>
      </c>
    </row>
    <row r="8" spans="1:9" ht="25.5" x14ac:dyDescent="0.2">
      <c r="A8" s="46">
        <v>2</v>
      </c>
      <c r="B8" s="47">
        <v>2015</v>
      </c>
      <c r="C8" s="48" t="s">
        <v>85</v>
      </c>
      <c r="D8" s="49" t="s">
        <v>90</v>
      </c>
      <c r="E8" s="50" t="s">
        <v>91</v>
      </c>
      <c r="F8" s="51" t="s">
        <v>92</v>
      </c>
      <c r="G8" s="51"/>
      <c r="H8" s="51"/>
      <c r="I8" s="52">
        <v>16947.05</v>
      </c>
    </row>
    <row r="9" spans="1:9" x14ac:dyDescent="0.2">
      <c r="A9" s="46">
        <v>3</v>
      </c>
      <c r="B9" s="47">
        <v>2015</v>
      </c>
      <c r="C9" s="48" t="s">
        <v>85</v>
      </c>
      <c r="D9" s="49"/>
      <c r="E9" s="50" t="s">
        <v>93</v>
      </c>
      <c r="F9" s="51" t="s">
        <v>94</v>
      </c>
      <c r="G9" s="51" t="s">
        <v>95</v>
      </c>
      <c r="H9" s="51" t="s">
        <v>96</v>
      </c>
      <c r="I9" s="52">
        <v>5695.76</v>
      </c>
    </row>
    <row r="10" spans="1:9" x14ac:dyDescent="0.2">
      <c r="A10" s="46"/>
      <c r="B10" s="47"/>
      <c r="C10" s="48"/>
      <c r="D10" s="49"/>
      <c r="E10" s="50"/>
      <c r="F10" s="51"/>
      <c r="G10" s="51"/>
      <c r="H10" s="51"/>
      <c r="I10" s="52"/>
    </row>
    <row r="11" spans="1:9" x14ac:dyDescent="0.2">
      <c r="A11" s="46"/>
      <c r="B11" s="47"/>
      <c r="C11" s="48"/>
      <c r="D11" s="49"/>
      <c r="E11" s="50"/>
      <c r="F11" s="51"/>
      <c r="G11" s="51"/>
      <c r="H11" s="51"/>
      <c r="I11" s="52"/>
    </row>
    <row r="12" spans="1:9" x14ac:dyDescent="0.2">
      <c r="A12" s="46"/>
      <c r="B12" s="47"/>
      <c r="C12" s="48"/>
      <c r="D12" s="49"/>
      <c r="E12" s="50"/>
      <c r="F12" s="51"/>
      <c r="G12" s="51"/>
      <c r="H12" s="51"/>
      <c r="I12" s="52"/>
    </row>
    <row r="13" spans="1:9" x14ac:dyDescent="0.2">
      <c r="A13" s="46"/>
      <c r="B13" s="47"/>
      <c r="C13" s="48"/>
      <c r="D13" s="49"/>
      <c r="E13" s="50"/>
      <c r="F13" s="51"/>
      <c r="G13" s="51"/>
      <c r="H13" s="51"/>
      <c r="I13" s="52"/>
    </row>
    <row r="14" spans="1:9" x14ac:dyDescent="0.2">
      <c r="A14" s="46"/>
      <c r="B14" s="47"/>
      <c r="C14" s="48"/>
      <c r="D14" s="49"/>
      <c r="E14" s="50"/>
      <c r="F14" s="51"/>
      <c r="G14" s="51"/>
      <c r="H14" s="51"/>
      <c r="I14" s="52"/>
    </row>
    <row r="15" spans="1:9" x14ac:dyDescent="0.2">
      <c r="A15" s="46"/>
      <c r="B15" s="47"/>
      <c r="C15" s="48"/>
      <c r="D15" s="49"/>
      <c r="E15" s="50"/>
      <c r="F15" s="51"/>
      <c r="G15" s="51"/>
      <c r="H15" s="51"/>
      <c r="I15" s="52"/>
    </row>
    <row r="16" spans="1:9" x14ac:dyDescent="0.2">
      <c r="A16" s="46"/>
      <c r="B16" s="47"/>
      <c r="C16" s="48"/>
      <c r="D16" s="49"/>
      <c r="E16" s="50"/>
      <c r="F16" s="51"/>
      <c r="G16" s="51"/>
      <c r="H16" s="51"/>
      <c r="I16" s="52"/>
    </row>
    <row r="17" spans="1:9" hidden="1" x14ac:dyDescent="0.2">
      <c r="A17" s="46"/>
      <c r="B17" s="47"/>
      <c r="C17" s="48"/>
      <c r="D17" s="49"/>
      <c r="E17" s="50"/>
      <c r="F17" s="51"/>
      <c r="G17" s="51"/>
      <c r="H17" s="51"/>
      <c r="I17" s="52"/>
    </row>
    <row r="18" spans="1:9" hidden="1" x14ac:dyDescent="0.2">
      <c r="A18" s="46"/>
      <c r="B18" s="47"/>
      <c r="C18" s="48"/>
      <c r="D18" s="49"/>
      <c r="E18" s="50"/>
      <c r="F18" s="51"/>
      <c r="G18" s="51"/>
      <c r="H18" s="51"/>
      <c r="I18" s="52"/>
    </row>
    <row r="19" spans="1:9" hidden="1" x14ac:dyDescent="0.2">
      <c r="A19" s="46"/>
      <c r="B19" s="47"/>
      <c r="C19" s="48"/>
      <c r="D19" s="49"/>
      <c r="E19" s="50"/>
      <c r="F19" s="51"/>
      <c r="G19" s="51"/>
      <c r="H19" s="51"/>
      <c r="I19" s="52"/>
    </row>
    <row r="20" spans="1:9" hidden="1" x14ac:dyDescent="0.2">
      <c r="A20" s="46"/>
      <c r="B20" s="47"/>
      <c r="C20" s="48"/>
      <c r="D20" s="49"/>
      <c r="E20" s="50"/>
      <c r="F20" s="51"/>
      <c r="G20" s="51"/>
      <c r="H20" s="51"/>
      <c r="I20" s="52"/>
    </row>
    <row r="21" spans="1:9" hidden="1" x14ac:dyDescent="0.2">
      <c r="A21" s="46"/>
      <c r="B21" s="47"/>
      <c r="C21" s="48"/>
      <c r="D21" s="49"/>
      <c r="E21" s="50"/>
      <c r="F21" s="51"/>
      <c r="G21" s="51"/>
      <c r="H21" s="51"/>
      <c r="I21" s="52"/>
    </row>
    <row r="22" spans="1:9" hidden="1" x14ac:dyDescent="0.2">
      <c r="A22" s="46"/>
      <c r="B22" s="47"/>
      <c r="C22" s="48"/>
      <c r="D22" s="49"/>
      <c r="E22" s="50"/>
      <c r="F22" s="51"/>
      <c r="G22" s="51"/>
      <c r="H22" s="51"/>
      <c r="I22" s="52"/>
    </row>
    <row r="23" spans="1:9" hidden="1" x14ac:dyDescent="0.2">
      <c r="A23" s="46"/>
      <c r="B23" s="47"/>
      <c r="C23" s="48"/>
      <c r="D23" s="49"/>
      <c r="E23" s="50"/>
      <c r="F23" s="51"/>
      <c r="G23" s="51"/>
      <c r="H23" s="51"/>
      <c r="I23" s="52"/>
    </row>
    <row r="24" spans="1:9" ht="15.75" thickBot="1" x14ac:dyDescent="0.25">
      <c r="A24" s="53"/>
      <c r="B24" s="120" t="s">
        <v>75</v>
      </c>
      <c r="C24" s="121"/>
      <c r="D24" s="121"/>
      <c r="E24" s="121"/>
      <c r="F24" s="121"/>
      <c r="G24" s="121"/>
      <c r="H24" s="122"/>
      <c r="I24" s="54">
        <f>'выборка 15'!AM15+'выборка 15'!AN15</f>
        <v>3309.1244999999999</v>
      </c>
    </row>
    <row r="25" spans="1:9" ht="15.75" thickBot="1" x14ac:dyDescent="0.3">
      <c r="A25" s="102" t="s">
        <v>76</v>
      </c>
      <c r="B25" s="103"/>
      <c r="C25" s="103"/>
      <c r="D25" s="55"/>
      <c r="E25" s="55"/>
      <c r="F25" s="55"/>
      <c r="G25" s="55"/>
      <c r="H25" s="55"/>
      <c r="I25" s="56">
        <f>SUM(I7:I24)</f>
        <v>27594.974499999997</v>
      </c>
    </row>
    <row r="26" spans="1:9" x14ac:dyDescent="0.2">
      <c r="A26" s="123"/>
      <c r="B26" s="123"/>
      <c r="C26" s="124"/>
      <c r="D26" s="124"/>
      <c r="E26" s="124"/>
      <c r="F26" s="124"/>
      <c r="G26" s="124"/>
      <c r="H26" s="124"/>
      <c r="I26" s="124"/>
    </row>
    <row r="30" spans="1:9" ht="15" x14ac:dyDescent="0.25">
      <c r="A30" s="118" t="s">
        <v>97</v>
      </c>
      <c r="B30" s="118"/>
      <c r="C30" s="118"/>
      <c r="D30" s="118"/>
      <c r="E30" s="118"/>
      <c r="F30" s="118"/>
      <c r="G30" s="118"/>
      <c r="H30" s="118"/>
      <c r="I30" s="118"/>
    </row>
  </sheetData>
  <mergeCells count="7">
    <mergeCell ref="A30:I30"/>
    <mergeCell ref="A2:I2"/>
    <mergeCell ref="A3:I3"/>
    <mergeCell ref="A4:I4"/>
    <mergeCell ref="B24:H24"/>
    <mergeCell ref="A25:C25"/>
    <mergeCell ref="A26:I26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"/>
  <sheetViews>
    <sheetView topLeftCell="W1" workbookViewId="0">
      <selection activeCell="AK12" sqref="AK12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40" ht="13.5" thickBot="1" x14ac:dyDescent="0.25"/>
    <row r="2" spans="1:40" ht="55.5" customHeight="1" thickBot="1" x14ac:dyDescent="0.25">
      <c r="A2" s="14" t="s">
        <v>23</v>
      </c>
      <c r="B2" s="15" t="s">
        <v>24</v>
      </c>
      <c r="C2" s="15" t="s">
        <v>25</v>
      </c>
      <c r="D2" s="15" t="s">
        <v>27</v>
      </c>
      <c r="E2" s="18" t="s">
        <v>34</v>
      </c>
      <c r="F2" s="15" t="s">
        <v>26</v>
      </c>
      <c r="G2" s="15" t="s">
        <v>28</v>
      </c>
      <c r="H2" s="18" t="s">
        <v>35</v>
      </c>
      <c r="I2" s="15" t="s">
        <v>29</v>
      </c>
      <c r="J2" s="15" t="s">
        <v>30</v>
      </c>
      <c r="K2" s="15" t="s">
        <v>52</v>
      </c>
      <c r="L2" s="15" t="s">
        <v>31</v>
      </c>
      <c r="M2" s="18" t="s">
        <v>32</v>
      </c>
      <c r="N2" s="18" t="s">
        <v>33</v>
      </c>
      <c r="O2" s="16" t="s">
        <v>36</v>
      </c>
      <c r="P2" s="16" t="s">
        <v>37</v>
      </c>
      <c r="Q2" s="16" t="s">
        <v>38</v>
      </c>
      <c r="R2" s="16" t="s">
        <v>39</v>
      </c>
      <c r="S2" s="16" t="s">
        <v>40</v>
      </c>
      <c r="T2" s="16" t="s">
        <v>41</v>
      </c>
      <c r="U2" s="16" t="s">
        <v>42</v>
      </c>
      <c r="V2" s="16" t="s">
        <v>43</v>
      </c>
      <c r="W2" s="16" t="s">
        <v>44</v>
      </c>
      <c r="X2" s="16" t="s">
        <v>45</v>
      </c>
      <c r="Y2" s="16" t="s">
        <v>46</v>
      </c>
      <c r="Z2" s="16" t="s">
        <v>47</v>
      </c>
      <c r="AA2" s="16" t="s">
        <v>48</v>
      </c>
      <c r="AB2" s="16" t="s">
        <v>49</v>
      </c>
      <c r="AC2" s="16" t="s">
        <v>82</v>
      </c>
      <c r="AD2" s="16" t="s">
        <v>83</v>
      </c>
      <c r="AE2" s="16" t="s">
        <v>50</v>
      </c>
      <c r="AF2" s="17" t="s">
        <v>51</v>
      </c>
      <c r="AG2" s="15" t="s">
        <v>53</v>
      </c>
      <c r="AH2" s="15" t="s">
        <v>27</v>
      </c>
      <c r="AI2" s="18" t="s">
        <v>34</v>
      </c>
      <c r="AJ2" s="15" t="s">
        <v>54</v>
      </c>
      <c r="AK2" s="15" t="s">
        <v>28</v>
      </c>
      <c r="AL2" s="18" t="s">
        <v>35</v>
      </c>
      <c r="AM2" s="18" t="s">
        <v>77</v>
      </c>
      <c r="AN2" s="18" t="s">
        <v>33</v>
      </c>
    </row>
    <row r="3" spans="1:40" x14ac:dyDescent="0.2">
      <c r="A3" s="13" t="s">
        <v>80</v>
      </c>
      <c r="B3" s="5">
        <v>7627.45</v>
      </c>
      <c r="C3" s="5">
        <v>0</v>
      </c>
      <c r="D3" s="5">
        <v>0</v>
      </c>
      <c r="E3" s="19">
        <f>C3+D3</f>
        <v>0</v>
      </c>
      <c r="F3" s="5">
        <v>0</v>
      </c>
      <c r="G3" s="5">
        <v>0</v>
      </c>
      <c r="H3" s="19">
        <f>F3+G3</f>
        <v>0</v>
      </c>
      <c r="I3" s="5">
        <v>0</v>
      </c>
      <c r="J3" s="5">
        <v>0</v>
      </c>
      <c r="K3" s="5">
        <v>0</v>
      </c>
      <c r="L3" s="5">
        <v>0</v>
      </c>
      <c r="M3" s="19">
        <f>(I3+J3+L3)*1.5%</f>
        <v>0</v>
      </c>
      <c r="N3" s="21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5">
        <v>0</v>
      </c>
      <c r="AH3" s="5">
        <v>0</v>
      </c>
      <c r="AI3" s="19">
        <f>AG3+AH3</f>
        <v>0</v>
      </c>
      <c r="AJ3" s="5">
        <v>0</v>
      </c>
      <c r="AK3" s="5">
        <v>0</v>
      </c>
      <c r="AL3" s="19">
        <f>AJ3+AK3</f>
        <v>0</v>
      </c>
      <c r="AM3" s="57">
        <f>AB3+AD3*1.5%</f>
        <v>0</v>
      </c>
      <c r="AN3" s="21">
        <f>AL3*1.5%</f>
        <v>0</v>
      </c>
    </row>
    <row r="4" spans="1:40" x14ac:dyDescent="0.2">
      <c r="A4" s="13" t="s">
        <v>80</v>
      </c>
      <c r="B4" s="5">
        <v>7627.45</v>
      </c>
      <c r="C4" s="5">
        <v>0</v>
      </c>
      <c r="D4" s="5">
        <v>0</v>
      </c>
      <c r="E4" s="19">
        <f t="shared" ref="E4:E14" si="0">C4+D4</f>
        <v>0</v>
      </c>
      <c r="F4" s="5">
        <v>0</v>
      </c>
      <c r="G4" s="5">
        <v>0</v>
      </c>
      <c r="H4" s="19">
        <f t="shared" ref="H4:H14" si="1">F4+G4</f>
        <v>0</v>
      </c>
      <c r="I4" s="5">
        <v>0</v>
      </c>
      <c r="J4" s="5">
        <v>0</v>
      </c>
      <c r="K4" s="5">
        <v>0</v>
      </c>
      <c r="L4" s="5">
        <v>0</v>
      </c>
      <c r="M4" s="19">
        <f t="shared" ref="M4:M14" si="2">(I4+J4+L4)*1.5%</f>
        <v>0</v>
      </c>
      <c r="N4" s="21">
        <f t="shared" ref="N4:N14" si="3">H4*1.5%</f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19">
        <f t="shared" ref="AI4:AI14" si="4">AG4+AH4</f>
        <v>0</v>
      </c>
      <c r="AJ4" s="5">
        <v>0</v>
      </c>
      <c r="AK4" s="5">
        <v>0</v>
      </c>
      <c r="AL4" s="19">
        <f t="shared" ref="AL4:AL14" si="5">AJ4+AK4</f>
        <v>0</v>
      </c>
      <c r="AM4" s="57">
        <f t="shared" ref="AM4:AM14" si="6">AB4+AD4*1.5%</f>
        <v>0</v>
      </c>
      <c r="AN4" s="21">
        <f t="shared" ref="AN4:AN14" si="7">AL4*1.5%</f>
        <v>0</v>
      </c>
    </row>
    <row r="5" spans="1:40" x14ac:dyDescent="0.2">
      <c r="A5" s="13" t="s">
        <v>80</v>
      </c>
      <c r="B5" s="5">
        <v>7627.45</v>
      </c>
      <c r="C5" s="5">
        <v>0</v>
      </c>
      <c r="D5" s="5">
        <v>0</v>
      </c>
      <c r="E5" s="19">
        <f t="shared" si="0"/>
        <v>0</v>
      </c>
      <c r="F5" s="5">
        <v>0</v>
      </c>
      <c r="G5" s="5">
        <v>0</v>
      </c>
      <c r="H5" s="19">
        <f t="shared" si="1"/>
        <v>0</v>
      </c>
      <c r="I5" s="5">
        <v>0</v>
      </c>
      <c r="J5" s="5">
        <v>0</v>
      </c>
      <c r="K5" s="5">
        <v>0</v>
      </c>
      <c r="L5" s="5">
        <v>0</v>
      </c>
      <c r="M5" s="19">
        <f t="shared" si="2"/>
        <v>0</v>
      </c>
      <c r="N5" s="21">
        <f t="shared" si="3"/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19">
        <f t="shared" si="4"/>
        <v>0</v>
      </c>
      <c r="AJ5" s="5">
        <v>0</v>
      </c>
      <c r="AK5" s="5">
        <v>0</v>
      </c>
      <c r="AL5" s="19">
        <f t="shared" si="5"/>
        <v>0</v>
      </c>
      <c r="AM5" s="57">
        <f t="shared" si="6"/>
        <v>0</v>
      </c>
      <c r="AN5" s="21">
        <f t="shared" si="7"/>
        <v>0</v>
      </c>
    </row>
    <row r="6" spans="1:40" x14ac:dyDescent="0.2">
      <c r="A6" s="13" t="s">
        <v>80</v>
      </c>
      <c r="B6" s="5">
        <v>7627.45</v>
      </c>
      <c r="C6" s="5">
        <v>0</v>
      </c>
      <c r="D6" s="5">
        <v>0</v>
      </c>
      <c r="E6" s="19">
        <f t="shared" si="0"/>
        <v>0</v>
      </c>
      <c r="F6" s="5">
        <v>0</v>
      </c>
      <c r="G6" s="5">
        <v>0</v>
      </c>
      <c r="H6" s="19">
        <f t="shared" si="1"/>
        <v>0</v>
      </c>
      <c r="I6" s="5">
        <v>0</v>
      </c>
      <c r="J6" s="5">
        <v>0</v>
      </c>
      <c r="K6" s="5">
        <v>0</v>
      </c>
      <c r="L6" s="5">
        <v>0</v>
      </c>
      <c r="M6" s="19">
        <f t="shared" si="2"/>
        <v>0</v>
      </c>
      <c r="N6" s="21">
        <f t="shared" si="3"/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19">
        <f t="shared" si="4"/>
        <v>0</v>
      </c>
      <c r="AJ6" s="5">
        <v>0</v>
      </c>
      <c r="AK6" s="5">
        <v>0</v>
      </c>
      <c r="AL6" s="19">
        <f t="shared" si="5"/>
        <v>0</v>
      </c>
      <c r="AM6" s="57">
        <f t="shared" si="6"/>
        <v>0</v>
      </c>
      <c r="AN6" s="21">
        <f t="shared" si="7"/>
        <v>0</v>
      </c>
    </row>
    <row r="7" spans="1:40" x14ac:dyDescent="0.2">
      <c r="A7" s="13" t="s">
        <v>80</v>
      </c>
      <c r="B7" s="5">
        <v>7627.45</v>
      </c>
      <c r="C7" s="5">
        <v>0</v>
      </c>
      <c r="D7" s="5">
        <v>0</v>
      </c>
      <c r="E7" s="19">
        <f t="shared" si="0"/>
        <v>0</v>
      </c>
      <c r="F7" s="5">
        <v>0</v>
      </c>
      <c r="G7" s="5">
        <v>0</v>
      </c>
      <c r="H7" s="19">
        <f t="shared" si="1"/>
        <v>0</v>
      </c>
      <c r="I7" s="5">
        <v>0</v>
      </c>
      <c r="J7" s="5">
        <v>0</v>
      </c>
      <c r="K7" s="5">
        <v>0</v>
      </c>
      <c r="L7" s="5">
        <v>0</v>
      </c>
      <c r="M7" s="19">
        <f t="shared" si="2"/>
        <v>0</v>
      </c>
      <c r="N7" s="21">
        <f t="shared" si="3"/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19">
        <f t="shared" si="4"/>
        <v>0</v>
      </c>
      <c r="AJ7" s="5">
        <v>0</v>
      </c>
      <c r="AK7" s="5">
        <v>0</v>
      </c>
      <c r="AL7" s="19">
        <f t="shared" si="5"/>
        <v>0</v>
      </c>
      <c r="AM7" s="57">
        <f t="shared" si="6"/>
        <v>0</v>
      </c>
      <c r="AN7" s="21">
        <f t="shared" si="7"/>
        <v>0</v>
      </c>
    </row>
    <row r="8" spans="1:40" x14ac:dyDescent="0.2">
      <c r="A8" s="13" t="s">
        <v>80</v>
      </c>
      <c r="B8" s="5">
        <v>7627.45</v>
      </c>
      <c r="C8" s="2">
        <v>32340.33</v>
      </c>
      <c r="D8" s="2">
        <v>0</v>
      </c>
      <c r="E8" s="19">
        <f t="shared" si="0"/>
        <v>32340.33</v>
      </c>
      <c r="F8" s="2">
        <v>200.55</v>
      </c>
      <c r="G8" s="2">
        <v>0</v>
      </c>
      <c r="H8" s="19">
        <f t="shared" si="1"/>
        <v>200.55</v>
      </c>
      <c r="I8" s="2">
        <v>0</v>
      </c>
      <c r="J8" s="2">
        <v>0</v>
      </c>
      <c r="K8" s="2">
        <v>28831.69</v>
      </c>
      <c r="L8" s="2">
        <v>178.79</v>
      </c>
      <c r="M8" s="19">
        <f t="shared" si="2"/>
        <v>2.6818499999999998</v>
      </c>
      <c r="N8" s="21">
        <f t="shared" si="3"/>
        <v>3.0082499999999999</v>
      </c>
      <c r="O8" s="2">
        <v>4271.43</v>
      </c>
      <c r="P8" s="2">
        <v>26.49</v>
      </c>
      <c r="Q8" s="2">
        <v>0</v>
      </c>
      <c r="R8" s="2">
        <v>0</v>
      </c>
      <c r="S8" s="2">
        <v>0</v>
      </c>
      <c r="T8" s="2">
        <v>0</v>
      </c>
      <c r="U8" s="2">
        <v>14492.17</v>
      </c>
      <c r="V8" s="2">
        <v>89.88</v>
      </c>
      <c r="W8" s="2">
        <v>0</v>
      </c>
      <c r="X8" s="2">
        <v>0</v>
      </c>
      <c r="Y8" s="2">
        <v>13729.41</v>
      </c>
      <c r="Z8" s="2">
        <v>85.14</v>
      </c>
      <c r="AA8" s="2">
        <v>839.1</v>
      </c>
      <c r="AB8" s="2">
        <v>5.2</v>
      </c>
      <c r="AC8" s="2">
        <v>60.36</v>
      </c>
      <c r="AD8" s="2">
        <v>0</v>
      </c>
      <c r="AE8" s="2">
        <v>16322.7</v>
      </c>
      <c r="AF8" s="2">
        <v>101.22</v>
      </c>
      <c r="AG8" s="2">
        <v>36688.120000000003</v>
      </c>
      <c r="AH8" s="2">
        <v>0</v>
      </c>
      <c r="AI8" s="19">
        <f t="shared" si="4"/>
        <v>36688.120000000003</v>
      </c>
      <c r="AJ8" s="2">
        <v>227.51</v>
      </c>
      <c r="AK8" s="2">
        <v>0</v>
      </c>
      <c r="AL8" s="19">
        <f t="shared" si="5"/>
        <v>227.51</v>
      </c>
      <c r="AM8" s="57">
        <f t="shared" si="6"/>
        <v>5.2</v>
      </c>
      <c r="AN8" s="21">
        <f t="shared" si="7"/>
        <v>3.4126499999999997</v>
      </c>
    </row>
    <row r="9" spans="1:40" x14ac:dyDescent="0.2">
      <c r="A9" s="13" t="s">
        <v>80</v>
      </c>
      <c r="B9" s="5">
        <v>7627.45</v>
      </c>
      <c r="C9" s="2">
        <v>0</v>
      </c>
      <c r="D9" s="2">
        <v>0</v>
      </c>
      <c r="E9" s="19">
        <f t="shared" si="0"/>
        <v>0</v>
      </c>
      <c r="F9" s="2">
        <v>25132.14</v>
      </c>
      <c r="G9" s="2">
        <v>0</v>
      </c>
      <c r="H9" s="19">
        <f t="shared" si="1"/>
        <v>25132.14</v>
      </c>
      <c r="I9" s="2">
        <v>0</v>
      </c>
      <c r="J9" s="2">
        <v>0</v>
      </c>
      <c r="K9" s="2">
        <v>29746.87</v>
      </c>
      <c r="L9" s="2">
        <v>25318.95</v>
      </c>
      <c r="M9" s="19">
        <f t="shared" si="2"/>
        <v>379.78424999999999</v>
      </c>
      <c r="N9" s="21">
        <f t="shared" si="3"/>
        <v>376.9821</v>
      </c>
      <c r="O9" s="2">
        <v>4576.4399999999996</v>
      </c>
      <c r="P9" s="2">
        <v>3765.51</v>
      </c>
      <c r="Q9" s="2">
        <v>0</v>
      </c>
      <c r="R9" s="2">
        <v>0</v>
      </c>
      <c r="S9" s="2">
        <v>0</v>
      </c>
      <c r="T9" s="2">
        <v>0</v>
      </c>
      <c r="U9" s="2">
        <v>14492.07</v>
      </c>
      <c r="V9" s="2">
        <v>12692.51</v>
      </c>
      <c r="W9" s="2">
        <v>0</v>
      </c>
      <c r="X9" s="2">
        <v>0</v>
      </c>
      <c r="Y9" s="2">
        <v>14339.44</v>
      </c>
      <c r="Z9" s="2">
        <v>12153.72</v>
      </c>
      <c r="AA9" s="2">
        <v>1296.75</v>
      </c>
      <c r="AB9" s="2">
        <v>773.59</v>
      </c>
      <c r="AC9" s="2">
        <v>60.36</v>
      </c>
      <c r="AD9" s="2">
        <v>48.06</v>
      </c>
      <c r="AE9" s="2">
        <v>17314.29</v>
      </c>
      <c r="AF9" s="2">
        <v>14374.44</v>
      </c>
      <c r="AG9" s="2">
        <v>71926.44</v>
      </c>
      <c r="AH9" s="2">
        <v>0</v>
      </c>
      <c r="AI9" s="19">
        <f t="shared" si="4"/>
        <v>71926.44</v>
      </c>
      <c r="AJ9" s="2">
        <v>35122.68</v>
      </c>
      <c r="AK9" s="2">
        <v>0</v>
      </c>
      <c r="AL9" s="19">
        <f t="shared" si="5"/>
        <v>35122.68</v>
      </c>
      <c r="AM9" s="57">
        <f t="shared" si="6"/>
        <v>774.31090000000006</v>
      </c>
      <c r="AN9" s="21">
        <f t="shared" si="7"/>
        <v>526.84019999999998</v>
      </c>
    </row>
    <row r="10" spans="1:40" x14ac:dyDescent="0.2">
      <c r="A10" s="13" t="s">
        <v>80</v>
      </c>
      <c r="B10" s="5">
        <v>7627.45</v>
      </c>
      <c r="C10" s="2">
        <v>0</v>
      </c>
      <c r="D10" s="2">
        <v>0</v>
      </c>
      <c r="E10" s="19">
        <f t="shared" si="0"/>
        <v>0</v>
      </c>
      <c r="F10" s="2">
        <v>6862.23</v>
      </c>
      <c r="G10" s="2">
        <v>0</v>
      </c>
      <c r="H10" s="19">
        <f t="shared" si="1"/>
        <v>6862.23</v>
      </c>
      <c r="I10" s="2">
        <v>0</v>
      </c>
      <c r="J10" s="2">
        <v>0</v>
      </c>
      <c r="K10" s="2">
        <v>29746.87</v>
      </c>
      <c r="L10" s="2">
        <v>27308.799999999999</v>
      </c>
      <c r="M10" s="19">
        <f t="shared" si="2"/>
        <v>409.63199999999995</v>
      </c>
      <c r="N10" s="21">
        <f t="shared" si="3"/>
        <v>102.93344999999999</v>
      </c>
      <c r="O10" s="2">
        <v>4576.4399999999996</v>
      </c>
      <c r="P10" s="2">
        <v>4193.17</v>
      </c>
      <c r="Q10" s="2">
        <v>0</v>
      </c>
      <c r="R10" s="2">
        <v>0</v>
      </c>
      <c r="S10" s="2">
        <v>0</v>
      </c>
      <c r="T10" s="2">
        <v>0</v>
      </c>
      <c r="U10" s="2">
        <v>14492.07</v>
      </c>
      <c r="V10" s="2">
        <v>13487.71</v>
      </c>
      <c r="W10" s="2">
        <v>0</v>
      </c>
      <c r="X10" s="2">
        <v>0</v>
      </c>
      <c r="Y10" s="2">
        <v>14339.44</v>
      </c>
      <c r="Z10" s="2">
        <v>13747.66</v>
      </c>
      <c r="AA10" s="2">
        <v>1296.75</v>
      </c>
      <c r="AB10" s="2">
        <v>1111.42</v>
      </c>
      <c r="AC10" s="2">
        <v>60.36</v>
      </c>
      <c r="AD10" s="2">
        <v>42.49</v>
      </c>
      <c r="AE10" s="2">
        <v>17314.29</v>
      </c>
      <c r="AF10" s="2">
        <v>14308.24</v>
      </c>
      <c r="AG10" s="2">
        <v>71926.44</v>
      </c>
      <c r="AH10" s="2">
        <v>0</v>
      </c>
      <c r="AI10" s="19">
        <f t="shared" si="4"/>
        <v>71926.44</v>
      </c>
      <c r="AJ10" s="2">
        <v>59153.56</v>
      </c>
      <c r="AK10" s="2">
        <v>0</v>
      </c>
      <c r="AL10" s="19">
        <f t="shared" si="5"/>
        <v>59153.56</v>
      </c>
      <c r="AM10" s="57">
        <f t="shared" si="6"/>
        <v>1112.05735</v>
      </c>
      <c r="AN10" s="21">
        <f t="shared" si="7"/>
        <v>887.3033999999999</v>
      </c>
    </row>
    <row r="11" spans="1:40" x14ac:dyDescent="0.2">
      <c r="A11" s="13" t="s">
        <v>80</v>
      </c>
      <c r="B11" s="5">
        <v>7627.45</v>
      </c>
      <c r="C11" s="2"/>
      <c r="D11" s="2"/>
      <c r="E11" s="19">
        <f t="shared" si="0"/>
        <v>0</v>
      </c>
      <c r="F11" s="2"/>
      <c r="G11" s="2"/>
      <c r="H11" s="19">
        <f t="shared" si="1"/>
        <v>0</v>
      </c>
      <c r="I11" s="2"/>
      <c r="J11" s="2"/>
      <c r="K11" s="2"/>
      <c r="L11" s="2"/>
      <c r="M11" s="19">
        <f t="shared" si="2"/>
        <v>0</v>
      </c>
      <c r="N11" s="21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19">
        <f t="shared" si="4"/>
        <v>0</v>
      </c>
      <c r="AJ11" s="2"/>
      <c r="AK11" s="2"/>
      <c r="AL11" s="19">
        <f t="shared" si="5"/>
        <v>0</v>
      </c>
      <c r="AM11" s="57">
        <f t="shared" si="6"/>
        <v>0</v>
      </c>
      <c r="AN11" s="21">
        <f t="shared" si="7"/>
        <v>0</v>
      </c>
    </row>
    <row r="12" spans="1:40" x14ac:dyDescent="0.2">
      <c r="A12" s="13" t="s">
        <v>80</v>
      </c>
      <c r="B12" s="5">
        <v>7627.45</v>
      </c>
      <c r="C12" s="2"/>
      <c r="D12" s="2"/>
      <c r="E12" s="19">
        <f t="shared" si="0"/>
        <v>0</v>
      </c>
      <c r="F12" s="2"/>
      <c r="G12" s="2"/>
      <c r="H12" s="19">
        <f t="shared" si="1"/>
        <v>0</v>
      </c>
      <c r="I12" s="2"/>
      <c r="J12" s="2"/>
      <c r="K12" s="2"/>
      <c r="L12" s="2"/>
      <c r="M12" s="19">
        <f t="shared" si="2"/>
        <v>0</v>
      </c>
      <c r="N12" s="21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19">
        <f t="shared" si="4"/>
        <v>0</v>
      </c>
      <c r="AJ12" s="2"/>
      <c r="AK12" s="2"/>
      <c r="AL12" s="19">
        <f t="shared" si="5"/>
        <v>0</v>
      </c>
      <c r="AM12" s="57">
        <f t="shared" si="6"/>
        <v>0</v>
      </c>
      <c r="AN12" s="21">
        <f t="shared" si="7"/>
        <v>0</v>
      </c>
    </row>
    <row r="13" spans="1:40" x14ac:dyDescent="0.2">
      <c r="A13" s="13" t="s">
        <v>80</v>
      </c>
      <c r="B13" s="5">
        <v>7627.45</v>
      </c>
      <c r="C13" s="2"/>
      <c r="D13" s="2"/>
      <c r="E13" s="19">
        <f t="shared" si="0"/>
        <v>0</v>
      </c>
      <c r="F13" s="2"/>
      <c r="G13" s="2"/>
      <c r="H13" s="19">
        <f t="shared" si="1"/>
        <v>0</v>
      </c>
      <c r="I13" s="2"/>
      <c r="J13" s="2"/>
      <c r="K13" s="2"/>
      <c r="L13" s="2"/>
      <c r="M13" s="19">
        <f t="shared" si="2"/>
        <v>0</v>
      </c>
      <c r="N13" s="21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19">
        <f t="shared" si="4"/>
        <v>0</v>
      </c>
      <c r="AJ13" s="2"/>
      <c r="AK13" s="2"/>
      <c r="AL13" s="19">
        <f t="shared" si="5"/>
        <v>0</v>
      </c>
      <c r="AM13" s="57">
        <f t="shared" si="6"/>
        <v>0</v>
      </c>
      <c r="AN13" s="21">
        <f t="shared" si="7"/>
        <v>0</v>
      </c>
    </row>
    <row r="14" spans="1:40" ht="13.5" thickBot="1" x14ac:dyDescent="0.25">
      <c r="A14" s="13" t="s">
        <v>80</v>
      </c>
      <c r="B14" s="5">
        <v>7627.45</v>
      </c>
      <c r="C14" s="9"/>
      <c r="D14" s="9"/>
      <c r="E14" s="19">
        <f t="shared" si="0"/>
        <v>0</v>
      </c>
      <c r="F14" s="9"/>
      <c r="G14" s="9"/>
      <c r="H14" s="19">
        <f t="shared" si="1"/>
        <v>0</v>
      </c>
      <c r="I14" s="9"/>
      <c r="J14" s="9"/>
      <c r="K14" s="9"/>
      <c r="L14" s="9"/>
      <c r="M14" s="19">
        <f t="shared" si="2"/>
        <v>0</v>
      </c>
      <c r="N14" s="21">
        <f t="shared" si="3"/>
        <v>0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19">
        <f t="shared" si="4"/>
        <v>0</v>
      </c>
      <c r="AJ14" s="9"/>
      <c r="AK14" s="9"/>
      <c r="AL14" s="19">
        <f t="shared" si="5"/>
        <v>0</v>
      </c>
      <c r="AM14" s="57">
        <f t="shared" si="6"/>
        <v>0</v>
      </c>
      <c r="AN14" s="21">
        <f t="shared" si="7"/>
        <v>0</v>
      </c>
    </row>
    <row r="15" spans="1:40" ht="13.5" thickBot="1" x14ac:dyDescent="0.25">
      <c r="A15" s="11" t="s">
        <v>22</v>
      </c>
      <c r="B15" s="10">
        <f t="shared" ref="B15:G15" si="8">SUM(B3:B14)</f>
        <v>91529.39999999998</v>
      </c>
      <c r="C15" s="10">
        <f t="shared" si="8"/>
        <v>32340.33</v>
      </c>
      <c r="D15" s="10">
        <f t="shared" si="8"/>
        <v>0</v>
      </c>
      <c r="E15" s="20">
        <f t="shared" si="8"/>
        <v>32340.33</v>
      </c>
      <c r="F15" s="10">
        <f t="shared" si="8"/>
        <v>32194.92</v>
      </c>
      <c r="G15" s="10">
        <f t="shared" si="8"/>
        <v>0</v>
      </c>
      <c r="H15" s="20">
        <f t="shared" ref="H15:AG15" si="9">SUM(H3:H14)</f>
        <v>32194.92</v>
      </c>
      <c r="I15" s="10">
        <f t="shared" si="9"/>
        <v>0</v>
      </c>
      <c r="J15" s="10">
        <f t="shared" si="9"/>
        <v>0</v>
      </c>
      <c r="K15" s="10">
        <f t="shared" si="9"/>
        <v>88325.43</v>
      </c>
      <c r="L15" s="10">
        <f t="shared" si="9"/>
        <v>52806.54</v>
      </c>
      <c r="M15" s="20">
        <f t="shared" si="9"/>
        <v>792.09809999999993</v>
      </c>
      <c r="N15" s="22">
        <f t="shared" si="9"/>
        <v>482.92379999999997</v>
      </c>
      <c r="O15" s="11">
        <f t="shared" si="9"/>
        <v>13424.309999999998</v>
      </c>
      <c r="P15" s="10">
        <f t="shared" si="9"/>
        <v>7985.17</v>
      </c>
      <c r="Q15" s="10">
        <f t="shared" si="9"/>
        <v>0</v>
      </c>
      <c r="R15" s="10">
        <f t="shared" si="9"/>
        <v>0</v>
      </c>
      <c r="S15" s="10">
        <f t="shared" si="9"/>
        <v>0</v>
      </c>
      <c r="T15" s="10">
        <f t="shared" si="9"/>
        <v>0</v>
      </c>
      <c r="U15" s="10">
        <f t="shared" si="9"/>
        <v>43476.31</v>
      </c>
      <c r="V15" s="10">
        <f t="shared" si="9"/>
        <v>26270.1</v>
      </c>
      <c r="W15" s="10">
        <f t="shared" si="9"/>
        <v>0</v>
      </c>
      <c r="X15" s="10">
        <f t="shared" si="9"/>
        <v>0</v>
      </c>
      <c r="Y15" s="10">
        <f t="shared" si="9"/>
        <v>42408.29</v>
      </c>
      <c r="Z15" s="10">
        <f t="shared" si="9"/>
        <v>25986.519999999997</v>
      </c>
      <c r="AA15" s="10">
        <f t="shared" si="9"/>
        <v>3432.6</v>
      </c>
      <c r="AB15" s="10">
        <f t="shared" si="9"/>
        <v>1890.21</v>
      </c>
      <c r="AC15" s="10">
        <f>SUM(AC3:AC14)</f>
        <v>181.07999999999998</v>
      </c>
      <c r="AD15" s="10">
        <f>SUM(AD3:AD14)</f>
        <v>90.550000000000011</v>
      </c>
      <c r="AE15" s="10">
        <f t="shared" si="9"/>
        <v>50951.280000000006</v>
      </c>
      <c r="AF15" s="12">
        <f t="shared" si="9"/>
        <v>28783.9</v>
      </c>
      <c r="AG15" s="10">
        <f t="shared" si="9"/>
        <v>180541</v>
      </c>
      <c r="AH15" s="10">
        <f>SUM(AH3:AH14)</f>
        <v>0</v>
      </c>
      <c r="AI15" s="20">
        <f>SUM(AI3:AI14)</f>
        <v>180541</v>
      </c>
      <c r="AJ15" s="10">
        <f>SUM(AJ3:AJ14)</f>
        <v>94503.75</v>
      </c>
      <c r="AK15" s="10">
        <f>SUM(AK3:AK14)</f>
        <v>0</v>
      </c>
      <c r="AL15" s="20">
        <f>SUM(AL3:AL14)</f>
        <v>94503.75</v>
      </c>
      <c r="AM15" s="20">
        <f t="shared" ref="AM15" si="10">SUM(AM3:AM14)</f>
        <v>1891.5682500000003</v>
      </c>
      <c r="AN15" s="22">
        <f t="shared" ref="AN15" si="11">SUM(AN3:AN14)</f>
        <v>1417.5562499999999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workbookViewId="0">
      <selection activeCell="E19" sqref="E19"/>
    </sheetView>
  </sheetViews>
  <sheetFormatPr defaultRowHeight="12.75" x14ac:dyDescent="0.2"/>
  <cols>
    <col min="2" max="2" width="28.28515625" customWidth="1"/>
    <col min="3" max="3" width="19.7109375" customWidth="1"/>
    <col min="4" max="4" width="21.28515625" customWidth="1"/>
    <col min="5" max="5" width="17.7109375" customWidth="1"/>
  </cols>
  <sheetData>
    <row r="2" spans="2:8" ht="51.75" customHeight="1" x14ac:dyDescent="0.4">
      <c r="B2" s="97" t="s">
        <v>12</v>
      </c>
      <c r="C2" s="97"/>
      <c r="D2" s="97"/>
      <c r="E2" s="97"/>
    </row>
    <row r="3" spans="2:8" ht="26.25" customHeight="1" x14ac:dyDescent="0.35">
      <c r="B3" s="96" t="s">
        <v>103</v>
      </c>
      <c r="C3" s="96"/>
      <c r="D3" s="96"/>
      <c r="E3" s="96"/>
      <c r="F3" s="1"/>
      <c r="G3" s="1"/>
      <c r="H3" s="1"/>
    </row>
    <row r="4" spans="2:8" ht="30" customHeight="1" thickBot="1" x14ac:dyDescent="0.25">
      <c r="B4" s="96"/>
      <c r="C4" s="96"/>
      <c r="D4" s="96"/>
      <c r="E4" s="96"/>
    </row>
    <row r="5" spans="2:8" ht="60.75" thickBot="1" x14ac:dyDescent="0.3">
      <c r="B5" s="6" t="s">
        <v>0</v>
      </c>
      <c r="C5" s="6" t="s">
        <v>10</v>
      </c>
      <c r="D5" s="6" t="s">
        <v>11</v>
      </c>
      <c r="E5" s="7" t="s">
        <v>13</v>
      </c>
    </row>
    <row r="6" spans="2:8" x14ac:dyDescent="0.2">
      <c r="B6" s="59" t="s">
        <v>102</v>
      </c>
      <c r="C6" s="60">
        <f>'отчет тек. ремонт'!B7</f>
        <v>496094.7699999999</v>
      </c>
      <c r="D6" s="60">
        <f>'отчет тек. ремонт'!C13</f>
        <v>464902.19</v>
      </c>
      <c r="E6" s="74" t="e">
        <f>'отчет тек. ремонт'!#REF!</f>
        <v>#REF!</v>
      </c>
    </row>
    <row r="7" spans="2:8" ht="25.5" x14ac:dyDescent="0.2">
      <c r="B7" s="61" t="s">
        <v>1</v>
      </c>
      <c r="C7" s="2">
        <f>'выборка 15'!O15</f>
        <v>13424.309999999998</v>
      </c>
      <c r="D7" s="23">
        <f>'выборка 15'!P15</f>
        <v>7985.17</v>
      </c>
      <c r="E7" s="75">
        <f>'отчет сод. жилья'!G24</f>
        <v>37365.39</v>
      </c>
    </row>
    <row r="8" spans="2:8" ht="38.25" x14ac:dyDescent="0.2">
      <c r="B8" s="61" t="s">
        <v>2</v>
      </c>
      <c r="C8" s="2">
        <f>'выборка 15'!Q15</f>
        <v>0</v>
      </c>
      <c r="D8" s="2">
        <f>'выборка 15'!R15</f>
        <v>0</v>
      </c>
      <c r="E8" s="62">
        <v>0</v>
      </c>
    </row>
    <row r="9" spans="2:8" x14ac:dyDescent="0.2">
      <c r="B9" s="61" t="s">
        <v>3</v>
      </c>
      <c r="C9" s="2"/>
      <c r="D9" s="2"/>
      <c r="E9" s="62">
        <v>0</v>
      </c>
    </row>
    <row r="10" spans="2:8" x14ac:dyDescent="0.2">
      <c r="B10" s="61" t="s">
        <v>4</v>
      </c>
      <c r="C10" s="2">
        <f>'выборка 15'!U15</f>
        <v>43476.31</v>
      </c>
      <c r="D10" s="2">
        <f>'выборка 15'!V15</f>
        <v>26270.1</v>
      </c>
      <c r="E10" s="62">
        <v>0</v>
      </c>
    </row>
    <row r="11" spans="2:8" x14ac:dyDescent="0.2">
      <c r="B11" s="61" t="s">
        <v>5</v>
      </c>
      <c r="C11" s="2">
        <f>'выборка 15'!W15</f>
        <v>0</v>
      </c>
      <c r="D11" s="2">
        <f>'выборка 15'!X15</f>
        <v>0</v>
      </c>
      <c r="E11" s="62">
        <v>0</v>
      </c>
    </row>
    <row r="12" spans="2:8" x14ac:dyDescent="0.2">
      <c r="B12" s="61" t="s">
        <v>6</v>
      </c>
      <c r="C12" s="2">
        <f>'выборка 15'!Y15</f>
        <v>42408.29</v>
      </c>
      <c r="D12" s="2">
        <f>'выборка 15'!Z15</f>
        <v>25986.519999999997</v>
      </c>
      <c r="E12" s="62">
        <v>0</v>
      </c>
    </row>
    <row r="13" spans="2:8" ht="25.5" x14ac:dyDescent="0.2">
      <c r="B13" s="61" t="s">
        <v>7</v>
      </c>
      <c r="C13" s="2">
        <f>'выборка 15'!K15</f>
        <v>88325.43</v>
      </c>
      <c r="D13" s="2">
        <f>'выборка 15'!L15</f>
        <v>52806.54</v>
      </c>
      <c r="E13" s="62">
        <v>0</v>
      </c>
    </row>
    <row r="14" spans="2:8" ht="25.5" x14ac:dyDescent="0.2">
      <c r="B14" s="61" t="s">
        <v>8</v>
      </c>
      <c r="C14" s="2">
        <f>'выборка 15'!AA15</f>
        <v>3432.6</v>
      </c>
      <c r="D14" s="2">
        <f>'выборка 15'!AB15</f>
        <v>1890.21</v>
      </c>
      <c r="E14" s="62">
        <f>D14</f>
        <v>1890.21</v>
      </c>
    </row>
    <row r="15" spans="2:8" ht="26.25" thickBot="1" x14ac:dyDescent="0.25">
      <c r="B15" s="63" t="s">
        <v>9</v>
      </c>
      <c r="C15" s="64">
        <f>'выборка 15'!AE15</f>
        <v>50951.280000000006</v>
      </c>
      <c r="D15" s="64">
        <f>'выборка 15'!AF15</f>
        <v>28783.9</v>
      </c>
      <c r="E15" s="65">
        <v>0</v>
      </c>
    </row>
    <row r="17" spans="2:5" ht="19.5" customHeight="1" x14ac:dyDescent="0.2">
      <c r="B17" s="98" t="s">
        <v>97</v>
      </c>
      <c r="C17" s="98"/>
      <c r="D17" s="98"/>
      <c r="E17" s="98"/>
    </row>
    <row r="19" spans="2:5" x14ac:dyDescent="0.2">
      <c r="B19" s="77" t="s">
        <v>104</v>
      </c>
      <c r="C19" s="77"/>
      <c r="D19" s="77"/>
      <c r="E19" s="77">
        <v>38393.58</v>
      </c>
    </row>
  </sheetData>
  <mergeCells count="3">
    <mergeCell ref="B3:E4"/>
    <mergeCell ref="B2:E2"/>
    <mergeCell ref="B17:E1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workbookViewId="0">
      <selection activeCell="A24" sqref="A24"/>
    </sheetView>
  </sheetViews>
  <sheetFormatPr defaultRowHeight="12.75" x14ac:dyDescent="0.2"/>
  <cols>
    <col min="1" max="1" width="31.7109375" customWidth="1"/>
    <col min="2" max="3" width="23.85546875" customWidth="1"/>
    <col min="4" max="4" width="21.140625" customWidth="1"/>
  </cols>
  <sheetData>
    <row r="2" spans="1:4" ht="78" customHeight="1" x14ac:dyDescent="0.2">
      <c r="A2" s="92" t="s">
        <v>132</v>
      </c>
      <c r="B2" s="92"/>
      <c r="C2" s="92"/>
      <c r="D2" s="92"/>
    </row>
    <row r="3" spans="1:4" ht="23.25" x14ac:dyDescent="0.35">
      <c r="A3" s="26"/>
      <c r="B3" s="26"/>
      <c r="C3" s="26"/>
      <c r="D3" s="26"/>
    </row>
    <row r="4" spans="1:4" ht="13.5" thickBot="1" x14ac:dyDescent="0.25"/>
    <row r="5" spans="1:4" ht="60" customHeight="1" x14ac:dyDescent="0.25">
      <c r="A5" s="78"/>
      <c r="B5" s="35" t="s">
        <v>55</v>
      </c>
      <c r="C5" s="35" t="s">
        <v>56</v>
      </c>
      <c r="D5" s="35" t="s">
        <v>57</v>
      </c>
    </row>
    <row r="6" spans="1:4" ht="15" customHeight="1" x14ac:dyDescent="0.25">
      <c r="A6" s="93" t="s">
        <v>105</v>
      </c>
      <c r="B6" s="94"/>
      <c r="C6" s="80">
        <v>28666.37</v>
      </c>
      <c r="D6" s="80"/>
    </row>
    <row r="7" spans="1:4" x14ac:dyDescent="0.2">
      <c r="A7" s="13" t="s">
        <v>102</v>
      </c>
      <c r="B7" s="5">
        <f>'[1]июнь 16'!$AJ$28-[1]декабрь!$AF$28+'[1]июль 16'!$AJ$28</f>
        <v>496094.7699999999</v>
      </c>
      <c r="C7" s="5">
        <f>'[1]июнь 16'!$AL$28-[1]декабрь!$AH$28+'[1]июль 16'!$AL$28</f>
        <v>436235.82</v>
      </c>
      <c r="D7" s="79">
        <f>'расход по дому ТР 15'!F41</f>
        <v>150902.46829999998</v>
      </c>
    </row>
    <row r="8" spans="1:4" ht="25.5" x14ac:dyDescent="0.2">
      <c r="A8" s="3" t="s">
        <v>66</v>
      </c>
      <c r="B8" s="2">
        <v>0</v>
      </c>
      <c r="C8" s="2">
        <v>0</v>
      </c>
      <c r="D8" s="38">
        <f>'[1]июнь 16'!$BF$28-[1]декабрь!$BB$28+'[1]июль 16'!$BF$28</f>
        <v>92902.341000000044</v>
      </c>
    </row>
    <row r="9" spans="1:4" ht="26.25" thickBot="1" x14ac:dyDescent="0.25">
      <c r="A9" s="3" t="s">
        <v>67</v>
      </c>
      <c r="B9" s="2">
        <v>0</v>
      </c>
      <c r="C9" s="2">
        <v>0</v>
      </c>
      <c r="D9" s="38">
        <f>'[1]июнь 16'!$BH$28-[1]декабрь!$BD$28+'[1]июль 16'!$BH$28</f>
        <v>8008.822500000002</v>
      </c>
    </row>
    <row r="10" spans="1:4" ht="13.5" hidden="1" customHeight="1" thickBot="1" x14ac:dyDescent="0.25">
      <c r="A10" s="13" t="s">
        <v>61</v>
      </c>
      <c r="B10" s="2">
        <f>'выборка 15'!D15</f>
        <v>0</v>
      </c>
      <c r="C10" s="2">
        <f>'выборка 15'!G15</f>
        <v>0</v>
      </c>
      <c r="D10" s="38"/>
    </row>
    <row r="11" spans="1:4" ht="13.5" hidden="1" customHeight="1" thickBot="1" x14ac:dyDescent="0.25">
      <c r="A11" s="8" t="s">
        <v>62</v>
      </c>
      <c r="B11" s="2">
        <v>0</v>
      </c>
      <c r="C11" s="2">
        <v>0</v>
      </c>
      <c r="D11" s="38"/>
    </row>
    <row r="12" spans="1:4" ht="13.5" hidden="1" customHeight="1" thickBot="1" x14ac:dyDescent="0.25">
      <c r="A12" s="30" t="s">
        <v>63</v>
      </c>
      <c r="B12" s="2">
        <v>0</v>
      </c>
      <c r="C12" s="2">
        <v>0</v>
      </c>
      <c r="D12" s="38"/>
    </row>
    <row r="13" spans="1:4" ht="15.75" thickBot="1" x14ac:dyDescent="0.3">
      <c r="A13" s="31" t="s">
        <v>64</v>
      </c>
      <c r="B13" s="32">
        <f>SUM(B7:B12)</f>
        <v>496094.7699999999</v>
      </c>
      <c r="C13" s="32">
        <f>SUM(C6:C12)</f>
        <v>464902.19</v>
      </c>
      <c r="D13" s="76">
        <f>SUM(D7:D12)</f>
        <v>251813.63180000003</v>
      </c>
    </row>
    <row r="15" spans="1:4" ht="15.75" hidden="1" customHeight="1" x14ac:dyDescent="0.25">
      <c r="A15" s="95" t="s">
        <v>133</v>
      </c>
      <c r="B15" s="95"/>
      <c r="C15" s="95"/>
      <c r="D15" s="81">
        <f>C13-D13</f>
        <v>213088.55819999997</v>
      </c>
    </row>
    <row r="17" spans="1:5" ht="15" x14ac:dyDescent="0.25">
      <c r="A17" s="84" t="s">
        <v>134</v>
      </c>
      <c r="B17" s="84"/>
      <c r="C17" s="84"/>
      <c r="D17" s="84">
        <v>99831.99</v>
      </c>
      <c r="E17" s="84"/>
    </row>
    <row r="18" spans="1:5" ht="15" x14ac:dyDescent="0.25">
      <c r="A18" s="84" t="s">
        <v>135</v>
      </c>
      <c r="B18" s="84"/>
      <c r="C18" s="84"/>
      <c r="D18" s="84">
        <v>113256.57</v>
      </c>
      <c r="E18" s="84"/>
    </row>
    <row r="21" spans="1:5" x14ac:dyDescent="0.2">
      <c r="A21" s="77" t="s">
        <v>136</v>
      </c>
      <c r="B21" s="77"/>
      <c r="C21" s="77"/>
      <c r="D21" s="85">
        <v>165429.31</v>
      </c>
      <c r="E21" s="77"/>
    </row>
    <row r="23" spans="1:5" x14ac:dyDescent="0.2">
      <c r="A23" s="82" t="s">
        <v>176</v>
      </c>
      <c r="B23" s="82"/>
      <c r="C23" s="82"/>
      <c r="D23" s="82"/>
    </row>
  </sheetData>
  <mergeCells count="3">
    <mergeCell ref="A2:D2"/>
    <mergeCell ref="A6:B6"/>
    <mergeCell ref="A15:C1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A45" sqref="A45"/>
    </sheetView>
  </sheetViews>
  <sheetFormatPr defaultRowHeight="12.75" x14ac:dyDescent="0.2"/>
  <cols>
    <col min="1" max="1" width="4.5703125" customWidth="1"/>
    <col min="4" max="4" width="30.5703125" customWidth="1"/>
    <col min="5" max="5" width="36.42578125" customWidth="1"/>
    <col min="6" max="6" width="16.140625" customWidth="1"/>
  </cols>
  <sheetData>
    <row r="1" spans="1:6" ht="93.75" customHeight="1" thickBot="1" x14ac:dyDescent="0.4">
      <c r="A1" s="104" t="s">
        <v>140</v>
      </c>
      <c r="B1" s="104"/>
      <c r="C1" s="104"/>
      <c r="D1" s="104"/>
      <c r="E1" s="104"/>
      <c r="F1" s="104"/>
    </row>
    <row r="2" spans="1:6" ht="16.5" customHeight="1" x14ac:dyDescent="0.2">
      <c r="A2" s="105" t="s">
        <v>14</v>
      </c>
      <c r="B2" s="107" t="s">
        <v>15</v>
      </c>
      <c r="C2" s="107" t="s">
        <v>16</v>
      </c>
      <c r="D2" s="107" t="s">
        <v>17</v>
      </c>
      <c r="E2" s="107" t="s">
        <v>18</v>
      </c>
      <c r="F2" s="107" t="s">
        <v>19</v>
      </c>
    </row>
    <row r="3" spans="1:6" ht="29.25" customHeight="1" thickBot="1" x14ac:dyDescent="0.25">
      <c r="A3" s="106"/>
      <c r="B3" s="108"/>
      <c r="C3" s="108"/>
      <c r="D3" s="108"/>
      <c r="E3" s="108"/>
      <c r="F3" s="108"/>
    </row>
    <row r="4" spans="1:6" x14ac:dyDescent="0.2">
      <c r="A4" s="5">
        <v>1</v>
      </c>
      <c r="B4" s="5">
        <v>2016</v>
      </c>
      <c r="C4" s="109" t="s">
        <v>106</v>
      </c>
      <c r="D4" s="110"/>
      <c r="E4" s="111"/>
      <c r="F4" s="52">
        <v>-3000</v>
      </c>
    </row>
    <row r="5" spans="1:6" x14ac:dyDescent="0.2">
      <c r="A5" s="2">
        <v>2</v>
      </c>
      <c r="B5" s="5">
        <v>2016</v>
      </c>
      <c r="C5" s="112" t="s">
        <v>107</v>
      </c>
      <c r="D5" s="113"/>
      <c r="E5" s="114"/>
      <c r="F5" s="52">
        <v>-250.58</v>
      </c>
    </row>
    <row r="6" spans="1:6" x14ac:dyDescent="0.2">
      <c r="A6" s="2">
        <v>3</v>
      </c>
      <c r="B6" s="5">
        <v>2016</v>
      </c>
      <c r="C6" s="112" t="s">
        <v>108</v>
      </c>
      <c r="D6" s="113"/>
      <c r="E6" s="114"/>
      <c r="F6" s="52">
        <v>-16577.71</v>
      </c>
    </row>
    <row r="7" spans="1:6" x14ac:dyDescent="0.2">
      <c r="A7" s="2">
        <v>4</v>
      </c>
      <c r="B7" s="5">
        <v>2016</v>
      </c>
      <c r="C7" s="112" t="s">
        <v>109</v>
      </c>
      <c r="D7" s="113"/>
      <c r="E7" s="114"/>
      <c r="F7" s="2">
        <v>-83.49</v>
      </c>
    </row>
    <row r="8" spans="1:6" x14ac:dyDescent="0.2">
      <c r="A8" s="2">
        <v>5</v>
      </c>
      <c r="B8" s="5">
        <v>2016</v>
      </c>
      <c r="C8" s="112" t="s">
        <v>110</v>
      </c>
      <c r="D8" s="113"/>
      <c r="E8" s="114"/>
      <c r="F8" s="2">
        <v>-2254.62</v>
      </c>
    </row>
    <row r="9" spans="1:6" x14ac:dyDescent="0.2">
      <c r="A9" s="2">
        <v>6</v>
      </c>
      <c r="B9" s="5">
        <v>2016</v>
      </c>
      <c r="C9" s="2" t="s">
        <v>111</v>
      </c>
      <c r="D9" s="2" t="s">
        <v>112</v>
      </c>
      <c r="E9" s="66" t="s">
        <v>113</v>
      </c>
      <c r="F9" s="2">
        <v>11998.23</v>
      </c>
    </row>
    <row r="10" spans="1:6" ht="12.75" hidden="1" customHeight="1" x14ac:dyDescent="0.2">
      <c r="A10" s="2"/>
      <c r="B10" s="5">
        <v>2016</v>
      </c>
      <c r="C10" s="2"/>
      <c r="D10" s="2"/>
      <c r="E10" s="66"/>
      <c r="F10" s="2"/>
    </row>
    <row r="11" spans="1:6" ht="12.75" hidden="1" customHeight="1" x14ac:dyDescent="0.2">
      <c r="A11" s="2"/>
      <c r="B11" s="5">
        <v>2016</v>
      </c>
      <c r="C11" s="2"/>
      <c r="D11" s="2"/>
      <c r="E11" s="66"/>
      <c r="F11" s="2"/>
    </row>
    <row r="12" spans="1:6" ht="12.75" hidden="1" customHeight="1" x14ac:dyDescent="0.2">
      <c r="A12" s="2"/>
      <c r="B12" s="5">
        <v>2016</v>
      </c>
      <c r="C12" s="2"/>
      <c r="D12" s="2"/>
      <c r="E12" s="2"/>
      <c r="F12" s="2"/>
    </row>
    <row r="13" spans="1:6" ht="12.75" hidden="1" customHeight="1" x14ac:dyDescent="0.2">
      <c r="A13" s="2"/>
      <c r="B13" s="5">
        <v>2016</v>
      </c>
      <c r="C13" s="2"/>
      <c r="D13" s="2"/>
      <c r="E13" s="2"/>
      <c r="F13" s="2"/>
    </row>
    <row r="14" spans="1:6" ht="12.75" hidden="1" customHeight="1" x14ac:dyDescent="0.2">
      <c r="A14" s="2"/>
      <c r="B14" s="5">
        <v>2016</v>
      </c>
      <c r="C14" s="2"/>
      <c r="D14" s="2"/>
      <c r="E14" s="2"/>
      <c r="F14" s="2"/>
    </row>
    <row r="15" spans="1:6" ht="12.75" hidden="1" customHeight="1" x14ac:dyDescent="0.2">
      <c r="A15" s="2"/>
      <c r="B15" s="5">
        <v>2016</v>
      </c>
      <c r="C15" s="2"/>
      <c r="D15" s="2"/>
      <c r="E15" s="2"/>
      <c r="F15" s="2"/>
    </row>
    <row r="16" spans="1:6" ht="12.75" hidden="1" customHeight="1" x14ac:dyDescent="0.2">
      <c r="A16" s="2"/>
      <c r="B16" s="5">
        <v>2016</v>
      </c>
      <c r="C16" s="2"/>
      <c r="D16" s="2"/>
      <c r="E16" s="2"/>
      <c r="F16" s="2"/>
    </row>
    <row r="17" spans="1:6" ht="12.75" hidden="1" customHeight="1" x14ac:dyDescent="0.2">
      <c r="A17" s="2"/>
      <c r="B17" s="5">
        <v>2016</v>
      </c>
      <c r="C17" s="2"/>
      <c r="D17" s="2"/>
      <c r="E17" s="2"/>
      <c r="F17" s="2"/>
    </row>
    <row r="18" spans="1:6" ht="12.75" customHeight="1" x14ac:dyDescent="0.2">
      <c r="A18" s="2">
        <v>7</v>
      </c>
      <c r="B18" s="5">
        <v>2016</v>
      </c>
      <c r="C18" s="2" t="s">
        <v>114</v>
      </c>
      <c r="D18" s="2" t="s">
        <v>115</v>
      </c>
      <c r="E18" s="66" t="s">
        <v>116</v>
      </c>
      <c r="F18" s="2">
        <v>29145.7</v>
      </c>
    </row>
    <row r="19" spans="1:6" ht="12.75" customHeight="1" x14ac:dyDescent="0.2">
      <c r="A19" s="2">
        <v>8</v>
      </c>
      <c r="B19" s="5">
        <v>2016</v>
      </c>
      <c r="C19" s="2" t="s">
        <v>117</v>
      </c>
      <c r="D19" s="2" t="s">
        <v>90</v>
      </c>
      <c r="E19" s="66" t="s">
        <v>118</v>
      </c>
      <c r="F19" s="2">
        <v>3401.86</v>
      </c>
    </row>
    <row r="20" spans="1:6" ht="28.5" customHeight="1" x14ac:dyDescent="0.2">
      <c r="A20" s="2">
        <v>9</v>
      </c>
      <c r="B20" s="5">
        <v>2016</v>
      </c>
      <c r="C20" s="2" t="s">
        <v>119</v>
      </c>
      <c r="D20" s="2"/>
      <c r="E20" s="66" t="s">
        <v>120</v>
      </c>
      <c r="F20" s="23">
        <v>384.34</v>
      </c>
    </row>
    <row r="21" spans="1:6" ht="13.5" customHeight="1" x14ac:dyDescent="0.2">
      <c r="A21" s="2">
        <v>10</v>
      </c>
      <c r="B21" s="5">
        <v>2016</v>
      </c>
      <c r="C21" s="2" t="s">
        <v>119</v>
      </c>
      <c r="D21" s="2"/>
      <c r="E21" s="66" t="s">
        <v>131</v>
      </c>
      <c r="F21" s="23">
        <v>5400</v>
      </c>
    </row>
    <row r="22" spans="1:6" ht="12.75" customHeight="1" x14ac:dyDescent="0.2">
      <c r="A22" s="2">
        <v>11</v>
      </c>
      <c r="B22" s="5">
        <v>2016</v>
      </c>
      <c r="C22" s="2" t="s">
        <v>121</v>
      </c>
      <c r="D22" s="2" t="s">
        <v>101</v>
      </c>
      <c r="E22" s="2" t="s">
        <v>122</v>
      </c>
      <c r="F22" s="23">
        <v>8770</v>
      </c>
    </row>
    <row r="23" spans="1:6" ht="12.75" customHeight="1" x14ac:dyDescent="0.2">
      <c r="A23" s="2">
        <v>12</v>
      </c>
      <c r="B23" s="5">
        <v>2016</v>
      </c>
      <c r="C23" s="2" t="s">
        <v>121</v>
      </c>
      <c r="D23" s="2" t="s">
        <v>123</v>
      </c>
      <c r="E23" s="2" t="s">
        <v>124</v>
      </c>
      <c r="F23" s="23">
        <v>19508</v>
      </c>
    </row>
    <row r="24" spans="1:6" ht="12.75" customHeight="1" x14ac:dyDescent="0.2">
      <c r="A24" s="2">
        <v>13</v>
      </c>
      <c r="B24" s="5">
        <v>2016</v>
      </c>
      <c r="C24" s="2" t="s">
        <v>121</v>
      </c>
      <c r="D24" s="2"/>
      <c r="E24" s="2" t="s">
        <v>125</v>
      </c>
      <c r="F24" s="23">
        <v>5736</v>
      </c>
    </row>
    <row r="25" spans="1:6" ht="12.75" customHeight="1" x14ac:dyDescent="0.2">
      <c r="A25" s="2">
        <v>14</v>
      </c>
      <c r="B25" s="5">
        <v>2016</v>
      </c>
      <c r="C25" s="2" t="s">
        <v>121</v>
      </c>
      <c r="D25" s="2" t="s">
        <v>101</v>
      </c>
      <c r="E25" s="2" t="s">
        <v>122</v>
      </c>
      <c r="F25" s="23">
        <v>7500</v>
      </c>
    </row>
    <row r="26" spans="1:6" ht="12.75" customHeight="1" x14ac:dyDescent="0.2">
      <c r="A26" s="2">
        <v>15</v>
      </c>
      <c r="B26" s="5">
        <v>2016</v>
      </c>
      <c r="C26" s="2" t="s">
        <v>85</v>
      </c>
      <c r="D26" s="2"/>
      <c r="E26" s="2" t="s">
        <v>126</v>
      </c>
      <c r="F26" s="23">
        <v>221</v>
      </c>
    </row>
    <row r="27" spans="1:6" ht="12.75" customHeight="1" x14ac:dyDescent="0.2">
      <c r="A27" s="2">
        <v>16</v>
      </c>
      <c r="B27" s="5">
        <v>2016</v>
      </c>
      <c r="C27" s="2" t="s">
        <v>85</v>
      </c>
      <c r="D27" s="2"/>
      <c r="E27" s="2" t="s">
        <v>127</v>
      </c>
      <c r="F27" s="23">
        <v>679</v>
      </c>
    </row>
    <row r="28" spans="1:6" ht="12.75" customHeight="1" x14ac:dyDescent="0.2">
      <c r="A28" s="2">
        <v>17</v>
      </c>
      <c r="B28" s="5">
        <v>2016</v>
      </c>
      <c r="C28" s="2" t="s">
        <v>85</v>
      </c>
      <c r="D28" s="2"/>
      <c r="E28" s="2" t="s">
        <v>128</v>
      </c>
      <c r="F28" s="23">
        <v>33160</v>
      </c>
    </row>
    <row r="29" spans="1:6" ht="12.75" customHeight="1" x14ac:dyDescent="0.2">
      <c r="A29" s="2">
        <v>18</v>
      </c>
      <c r="B29" s="5">
        <v>2016</v>
      </c>
      <c r="C29" s="2" t="s">
        <v>85</v>
      </c>
      <c r="D29" s="2"/>
      <c r="E29" s="2" t="s">
        <v>129</v>
      </c>
      <c r="F29" s="23">
        <v>1821</v>
      </c>
    </row>
    <row r="30" spans="1:6" ht="15" customHeight="1" x14ac:dyDescent="0.2">
      <c r="A30" s="2">
        <v>19</v>
      </c>
      <c r="B30" s="5">
        <v>2016</v>
      </c>
      <c r="C30" s="2" t="s">
        <v>85</v>
      </c>
      <c r="D30" s="2" t="s">
        <v>90</v>
      </c>
      <c r="E30" s="66" t="s">
        <v>130</v>
      </c>
      <c r="F30" s="23">
        <v>5229</v>
      </c>
    </row>
    <row r="31" spans="1:6" ht="12.75" hidden="1" customHeight="1" x14ac:dyDescent="0.2">
      <c r="A31" s="2"/>
      <c r="B31" s="2"/>
      <c r="C31" s="2"/>
      <c r="D31" s="2"/>
      <c r="E31" s="2"/>
      <c r="F31" s="2"/>
    </row>
    <row r="32" spans="1:6" ht="12.75" hidden="1" customHeight="1" x14ac:dyDescent="0.2">
      <c r="A32" s="2"/>
      <c r="B32" s="2"/>
      <c r="C32" s="2"/>
      <c r="D32" s="2"/>
      <c r="E32" s="2"/>
      <c r="F32" s="2"/>
    </row>
    <row r="33" spans="1:6" ht="12.75" hidden="1" customHeight="1" x14ac:dyDescent="0.2">
      <c r="A33" s="2"/>
      <c r="B33" s="2"/>
      <c r="C33" s="2"/>
      <c r="D33" s="2"/>
      <c r="E33" s="2"/>
      <c r="F33" s="2"/>
    </row>
    <row r="34" spans="1:6" ht="12.75" hidden="1" customHeight="1" x14ac:dyDescent="0.2">
      <c r="A34" s="2"/>
      <c r="B34" s="2"/>
      <c r="C34" s="2"/>
      <c r="D34" s="2"/>
      <c r="E34" s="2"/>
      <c r="F34" s="2"/>
    </row>
    <row r="35" spans="1:6" ht="12.75" hidden="1" customHeight="1" x14ac:dyDescent="0.2">
      <c r="A35" s="2"/>
      <c r="B35" s="2"/>
      <c r="C35" s="2"/>
      <c r="D35" s="2"/>
      <c r="E35" s="2"/>
      <c r="F35" s="2"/>
    </row>
    <row r="36" spans="1:6" ht="12.75" customHeight="1" x14ac:dyDescent="0.2">
      <c r="A36" s="2">
        <v>20</v>
      </c>
      <c r="B36" s="2">
        <v>2016</v>
      </c>
      <c r="C36" s="2" t="s">
        <v>137</v>
      </c>
      <c r="D36" s="2" t="s">
        <v>101</v>
      </c>
      <c r="E36" s="2" t="s">
        <v>122</v>
      </c>
      <c r="F36" s="23">
        <v>16356</v>
      </c>
    </row>
    <row r="37" spans="1:6" ht="12.75" customHeight="1" x14ac:dyDescent="0.2">
      <c r="A37" s="2">
        <v>21</v>
      </c>
      <c r="B37" s="2">
        <v>2016</v>
      </c>
      <c r="C37" s="2" t="s">
        <v>137</v>
      </c>
      <c r="D37" s="2" t="s">
        <v>138</v>
      </c>
      <c r="E37" s="2" t="s">
        <v>139</v>
      </c>
      <c r="F37" s="23">
        <v>14035</v>
      </c>
    </row>
    <row r="38" spans="1:6" ht="12.75" customHeight="1" x14ac:dyDescent="0.2">
      <c r="A38" s="2"/>
      <c r="B38" s="2"/>
      <c r="C38" s="2"/>
      <c r="D38" s="2"/>
      <c r="E38" s="2"/>
      <c r="F38" s="2"/>
    </row>
    <row r="39" spans="1:6" ht="12.75" customHeight="1" x14ac:dyDescent="0.2">
      <c r="A39" s="2"/>
      <c r="B39" s="2"/>
      <c r="C39" s="2"/>
      <c r="D39" s="2"/>
      <c r="E39" s="2"/>
      <c r="F39" s="2"/>
    </row>
    <row r="40" spans="1:6" ht="13.5" thickBot="1" x14ac:dyDescent="0.25">
      <c r="A40" s="100" t="s">
        <v>21</v>
      </c>
      <c r="B40" s="101"/>
      <c r="C40" s="101"/>
      <c r="D40" s="101"/>
      <c r="E40" s="101"/>
      <c r="F40" s="24">
        <f>'[1]июнь 16'!$AN$28+'[1]июнь 16'!$AP$28-[1]декабрь!$AJ$28-[1]декабрь!$AL$28+'[1]июль 16'!$AN$28+'[1]июль 16'!$AP$28</f>
        <v>9723.7383000000027</v>
      </c>
    </row>
    <row r="41" spans="1:6" ht="15.75" thickBot="1" x14ac:dyDescent="0.3">
      <c r="A41" s="102" t="s">
        <v>22</v>
      </c>
      <c r="B41" s="103"/>
      <c r="C41" s="103"/>
      <c r="D41" s="103"/>
      <c r="E41" s="103"/>
      <c r="F41" s="25">
        <f>SUM(F4:F40)</f>
        <v>150902.46829999998</v>
      </c>
    </row>
    <row r="44" spans="1:6" ht="12.75" customHeight="1" x14ac:dyDescent="0.2">
      <c r="A44" s="99" t="s">
        <v>176</v>
      </c>
      <c r="B44" s="99"/>
      <c r="C44" s="99"/>
      <c r="D44" s="99"/>
      <c r="E44" s="99"/>
      <c r="F44" s="99"/>
    </row>
  </sheetData>
  <mergeCells count="15">
    <mergeCell ref="A44:F44"/>
    <mergeCell ref="A40:E40"/>
    <mergeCell ref="A41:E41"/>
    <mergeCell ref="A1:F1"/>
    <mergeCell ref="A2:A3"/>
    <mergeCell ref="B2:B3"/>
    <mergeCell ref="C2:C3"/>
    <mergeCell ref="D2:D3"/>
    <mergeCell ref="E2:E3"/>
    <mergeCell ref="F2:F3"/>
    <mergeCell ref="C4:E4"/>
    <mergeCell ref="C5:E5"/>
    <mergeCell ref="C6:E6"/>
    <mergeCell ref="C7:E7"/>
    <mergeCell ref="C8:E8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topLeftCell="A3" workbookViewId="0">
      <selection activeCell="D42" sqref="D42:D43"/>
    </sheetView>
  </sheetViews>
  <sheetFormatPr defaultRowHeight="12.75" x14ac:dyDescent="0.2"/>
  <cols>
    <col min="1" max="1" width="31.7109375" customWidth="1"/>
    <col min="2" max="3" width="23.85546875" customWidth="1"/>
    <col min="4" max="4" width="21.140625" customWidth="1"/>
  </cols>
  <sheetData>
    <row r="2" spans="1:5" ht="78" customHeight="1" x14ac:dyDescent="0.2">
      <c r="A2" s="92" t="s">
        <v>165</v>
      </c>
      <c r="B2" s="92"/>
      <c r="C2" s="92"/>
      <c r="D2" s="92"/>
    </row>
    <row r="3" spans="1:5" ht="23.25" x14ac:dyDescent="0.35">
      <c r="A3" s="83"/>
      <c r="B3" s="83"/>
      <c r="C3" s="83"/>
      <c r="D3" s="83"/>
    </row>
    <row r="4" spans="1:5" ht="13.5" thickBot="1" x14ac:dyDescent="0.25"/>
    <row r="5" spans="1:5" ht="60" customHeight="1" x14ac:dyDescent="0.25">
      <c r="A5" s="78"/>
      <c r="B5" s="35" t="s">
        <v>55</v>
      </c>
      <c r="C5" s="35" t="s">
        <v>56</v>
      </c>
      <c r="D5" s="35" t="s">
        <v>57</v>
      </c>
    </row>
    <row r="6" spans="1:5" ht="15" customHeight="1" x14ac:dyDescent="0.25">
      <c r="A6" s="93" t="s">
        <v>141</v>
      </c>
      <c r="B6" s="94"/>
      <c r="C6" s="80">
        <v>99831.99</v>
      </c>
      <c r="D6" s="80"/>
    </row>
    <row r="7" spans="1:5" ht="13.5" thickBot="1" x14ac:dyDescent="0.25">
      <c r="A7" s="13" t="s">
        <v>142</v>
      </c>
      <c r="B7" s="5">
        <f>'[1]декабрь ТР 16'!$Y$27</f>
        <v>184298.8</v>
      </c>
      <c r="C7" s="5">
        <f>'[1]декабрь ТР 16'!$AA$27</f>
        <v>133909.74</v>
      </c>
      <c r="D7" s="79">
        <f>'расход  ТР '!F61</f>
        <v>318114.72169999999</v>
      </c>
    </row>
    <row r="8" spans="1:5" ht="13.5" hidden="1" customHeight="1" thickBot="1" x14ac:dyDescent="0.25">
      <c r="A8" s="13" t="s">
        <v>61</v>
      </c>
      <c r="B8" s="2">
        <f>'выборка 15'!D15</f>
        <v>0</v>
      </c>
      <c r="C8" s="2">
        <f>'выборка 15'!G15</f>
        <v>0</v>
      </c>
      <c r="D8" s="38"/>
    </row>
    <row r="9" spans="1:5" ht="13.5" hidden="1" customHeight="1" thickBot="1" x14ac:dyDescent="0.25">
      <c r="A9" s="8" t="s">
        <v>62</v>
      </c>
      <c r="B9" s="2">
        <v>0</v>
      </c>
      <c r="C9" s="2">
        <v>0</v>
      </c>
      <c r="D9" s="38"/>
    </row>
    <row r="10" spans="1:5" ht="13.5" hidden="1" customHeight="1" thickBot="1" x14ac:dyDescent="0.25">
      <c r="A10" s="30" t="s">
        <v>63</v>
      </c>
      <c r="B10" s="2">
        <v>0</v>
      </c>
      <c r="C10" s="2">
        <v>0</v>
      </c>
      <c r="D10" s="38"/>
    </row>
    <row r="11" spans="1:5" ht="15.75" thickBot="1" x14ac:dyDescent="0.3">
      <c r="A11" s="31" t="s">
        <v>64</v>
      </c>
      <c r="B11" s="32">
        <f>SUM(B7:B10)</f>
        <v>184298.8</v>
      </c>
      <c r="C11" s="32">
        <f>SUM(C6:C10)</f>
        <v>233741.72999999998</v>
      </c>
      <c r="D11" s="76">
        <f>SUM(D7:D10)</f>
        <v>318114.72169999999</v>
      </c>
    </row>
    <row r="13" spans="1:5" ht="15.75" hidden="1" customHeight="1" x14ac:dyDescent="0.25">
      <c r="A13" s="95" t="s">
        <v>133</v>
      </c>
      <c r="B13" s="95"/>
      <c r="C13" s="95"/>
      <c r="D13" s="81">
        <f>C11-D11</f>
        <v>-84372.991700000013</v>
      </c>
    </row>
    <row r="15" spans="1:5" ht="15" x14ac:dyDescent="0.25">
      <c r="A15" s="84" t="s">
        <v>174</v>
      </c>
      <c r="B15" s="84"/>
      <c r="C15" s="84"/>
      <c r="D15" s="87">
        <f>C11-D11</f>
        <v>-84372.991700000013</v>
      </c>
      <c r="E15" s="84"/>
    </row>
    <row r="18" spans="1:5" x14ac:dyDescent="0.2">
      <c r="A18" s="77" t="s">
        <v>175</v>
      </c>
      <c r="B18" s="77"/>
      <c r="C18" s="77"/>
      <c r="D18" s="85">
        <v>146238.06</v>
      </c>
      <c r="E18" s="77"/>
    </row>
    <row r="20" spans="1:5" x14ac:dyDescent="0.2">
      <c r="A20" s="82" t="s">
        <v>176</v>
      </c>
      <c r="B20" s="82"/>
      <c r="C20" s="82"/>
      <c r="D20" s="82"/>
    </row>
  </sheetData>
  <mergeCells count="3">
    <mergeCell ref="A2:D2"/>
    <mergeCell ref="A6:B6"/>
    <mergeCell ref="A13:C1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workbookViewId="0">
      <selection activeCell="B55" sqref="B55:F58"/>
    </sheetView>
  </sheetViews>
  <sheetFormatPr defaultRowHeight="12.75" x14ac:dyDescent="0.2"/>
  <cols>
    <col min="1" max="1" width="4.5703125" customWidth="1"/>
    <col min="4" max="4" width="30.5703125" customWidth="1"/>
    <col min="5" max="5" width="36.42578125" customWidth="1"/>
    <col min="6" max="6" width="16.140625" customWidth="1"/>
  </cols>
  <sheetData>
    <row r="1" spans="1:6" ht="93.75" customHeight="1" thickBot="1" x14ac:dyDescent="0.4">
      <c r="A1" s="104" t="s">
        <v>166</v>
      </c>
      <c r="B1" s="104"/>
      <c r="C1" s="104"/>
      <c r="D1" s="104"/>
      <c r="E1" s="104"/>
      <c r="F1" s="104"/>
    </row>
    <row r="2" spans="1:6" ht="16.5" customHeight="1" x14ac:dyDescent="0.2">
      <c r="A2" s="105" t="s">
        <v>14</v>
      </c>
      <c r="B2" s="107" t="s">
        <v>15</v>
      </c>
      <c r="C2" s="107" t="s">
        <v>16</v>
      </c>
      <c r="D2" s="107" t="s">
        <v>17</v>
      </c>
      <c r="E2" s="107" t="s">
        <v>18</v>
      </c>
      <c r="F2" s="107" t="s">
        <v>19</v>
      </c>
    </row>
    <row r="3" spans="1:6" ht="29.25" customHeight="1" thickBot="1" x14ac:dyDescent="0.25">
      <c r="A3" s="106"/>
      <c r="B3" s="108"/>
      <c r="C3" s="115"/>
      <c r="D3" s="115"/>
      <c r="E3" s="115"/>
      <c r="F3" s="108"/>
    </row>
    <row r="4" spans="1:6" x14ac:dyDescent="0.2">
      <c r="A4" s="5">
        <v>1</v>
      </c>
      <c r="B4" s="5">
        <v>2016</v>
      </c>
      <c r="C4" s="86" t="s">
        <v>143</v>
      </c>
      <c r="D4" s="86" t="s">
        <v>144</v>
      </c>
      <c r="E4" s="86" t="s">
        <v>139</v>
      </c>
      <c r="F4" s="52">
        <v>14158</v>
      </c>
    </row>
    <row r="5" spans="1:6" x14ac:dyDescent="0.2">
      <c r="A5" s="2">
        <v>2</v>
      </c>
      <c r="B5" s="5">
        <v>2016</v>
      </c>
      <c r="C5" s="86" t="s">
        <v>143</v>
      </c>
      <c r="D5" s="86" t="s">
        <v>145</v>
      </c>
      <c r="E5" s="86" t="s">
        <v>146</v>
      </c>
      <c r="F5" s="52">
        <v>7617</v>
      </c>
    </row>
    <row r="6" spans="1:6" hidden="1" x14ac:dyDescent="0.2">
      <c r="A6" s="2">
        <v>3</v>
      </c>
      <c r="B6" s="5"/>
      <c r="C6" s="86"/>
      <c r="D6" s="86"/>
      <c r="E6" s="86"/>
      <c r="F6" s="52"/>
    </row>
    <row r="7" spans="1:6" hidden="1" x14ac:dyDescent="0.2">
      <c r="A7" s="2">
        <v>4</v>
      </c>
      <c r="B7" s="5"/>
      <c r="C7" s="86"/>
      <c r="D7" s="86"/>
      <c r="E7" s="86"/>
      <c r="F7" s="2"/>
    </row>
    <row r="8" spans="1:6" hidden="1" x14ac:dyDescent="0.2">
      <c r="A8" s="2">
        <v>5</v>
      </c>
      <c r="B8" s="5"/>
      <c r="C8" s="86"/>
      <c r="D8" s="86"/>
      <c r="E8" s="86"/>
      <c r="F8" s="2"/>
    </row>
    <row r="9" spans="1:6" hidden="1" x14ac:dyDescent="0.2">
      <c r="A9" s="2">
        <v>6</v>
      </c>
      <c r="B9" s="5"/>
      <c r="C9" s="2"/>
      <c r="D9" s="2"/>
      <c r="E9" s="66"/>
      <c r="F9" s="2"/>
    </row>
    <row r="10" spans="1:6" ht="12.75" hidden="1" customHeight="1" x14ac:dyDescent="0.2">
      <c r="A10" s="2"/>
      <c r="B10" s="5"/>
      <c r="C10" s="2"/>
      <c r="D10" s="2"/>
      <c r="E10" s="66"/>
      <c r="F10" s="2"/>
    </row>
    <row r="11" spans="1:6" ht="12.75" hidden="1" customHeight="1" x14ac:dyDescent="0.2">
      <c r="A11" s="2"/>
      <c r="B11" s="5"/>
      <c r="C11" s="2"/>
      <c r="D11" s="2"/>
      <c r="E11" s="66"/>
      <c r="F11" s="2"/>
    </row>
    <row r="12" spans="1:6" ht="12.75" hidden="1" customHeight="1" x14ac:dyDescent="0.2">
      <c r="A12" s="2"/>
      <c r="B12" s="5"/>
      <c r="C12" s="2"/>
      <c r="D12" s="2"/>
      <c r="E12" s="2"/>
      <c r="F12" s="2"/>
    </row>
    <row r="13" spans="1:6" ht="12.75" hidden="1" customHeight="1" x14ac:dyDescent="0.2">
      <c r="A13" s="2"/>
      <c r="B13" s="5"/>
      <c r="C13" s="2"/>
      <c r="D13" s="2"/>
      <c r="E13" s="2"/>
      <c r="F13" s="2"/>
    </row>
    <row r="14" spans="1:6" ht="12.75" hidden="1" customHeight="1" x14ac:dyDescent="0.2">
      <c r="A14" s="2"/>
      <c r="B14" s="5"/>
      <c r="C14" s="2"/>
      <c r="D14" s="2"/>
      <c r="E14" s="2"/>
      <c r="F14" s="2"/>
    </row>
    <row r="15" spans="1:6" ht="12.75" hidden="1" customHeight="1" x14ac:dyDescent="0.2">
      <c r="A15" s="2"/>
      <c r="B15" s="5"/>
      <c r="C15" s="2"/>
      <c r="D15" s="2"/>
      <c r="E15" s="2"/>
      <c r="F15" s="2"/>
    </row>
    <row r="16" spans="1:6" ht="12.75" hidden="1" customHeight="1" x14ac:dyDescent="0.2">
      <c r="A16" s="2"/>
      <c r="B16" s="5"/>
      <c r="C16" s="2"/>
      <c r="D16" s="2"/>
      <c r="E16" s="2"/>
      <c r="F16" s="2"/>
    </row>
    <row r="17" spans="1:6" ht="12.75" hidden="1" customHeight="1" x14ac:dyDescent="0.2">
      <c r="A17" s="2"/>
      <c r="B17" s="5"/>
      <c r="C17" s="2"/>
      <c r="D17" s="2"/>
      <c r="E17" s="2"/>
      <c r="F17" s="2"/>
    </row>
    <row r="18" spans="1:6" ht="12.75" hidden="1" customHeight="1" x14ac:dyDescent="0.2">
      <c r="A18" s="2">
        <v>7</v>
      </c>
      <c r="B18" s="5"/>
      <c r="C18" s="2"/>
      <c r="D18" s="2"/>
      <c r="E18" s="66"/>
      <c r="F18" s="2"/>
    </row>
    <row r="19" spans="1:6" ht="12.75" hidden="1" customHeight="1" x14ac:dyDescent="0.2">
      <c r="A19" s="2">
        <v>8</v>
      </c>
      <c r="B19" s="5"/>
      <c r="C19" s="2"/>
      <c r="D19" s="2"/>
      <c r="E19" s="66"/>
      <c r="F19" s="2"/>
    </row>
    <row r="20" spans="1:6" ht="28.5" hidden="1" customHeight="1" x14ac:dyDescent="0.2">
      <c r="A20" s="2">
        <v>9</v>
      </c>
      <c r="B20" s="5"/>
      <c r="C20" s="2"/>
      <c r="D20" s="2"/>
      <c r="E20" s="66"/>
      <c r="F20" s="23"/>
    </row>
    <row r="21" spans="1:6" ht="13.5" hidden="1" customHeight="1" x14ac:dyDescent="0.2">
      <c r="A21" s="2">
        <v>10</v>
      </c>
      <c r="B21" s="5"/>
      <c r="C21" s="2"/>
      <c r="D21" s="2"/>
      <c r="E21" s="66"/>
      <c r="F21" s="23"/>
    </row>
    <row r="22" spans="1:6" ht="12.75" hidden="1" customHeight="1" x14ac:dyDescent="0.2">
      <c r="A22" s="2">
        <v>11</v>
      </c>
      <c r="B22" s="5"/>
      <c r="C22" s="2"/>
      <c r="D22" s="2"/>
      <c r="E22" s="2"/>
      <c r="F22" s="23"/>
    </row>
    <row r="23" spans="1:6" ht="12.75" hidden="1" customHeight="1" x14ac:dyDescent="0.2">
      <c r="A23" s="2">
        <v>12</v>
      </c>
      <c r="B23" s="5"/>
      <c r="C23" s="2"/>
      <c r="D23" s="2"/>
      <c r="E23" s="2"/>
      <c r="F23" s="23"/>
    </row>
    <row r="24" spans="1:6" ht="12.75" hidden="1" customHeight="1" x14ac:dyDescent="0.2">
      <c r="A24" s="2">
        <v>13</v>
      </c>
      <c r="B24" s="5"/>
      <c r="C24" s="2"/>
      <c r="D24" s="2"/>
      <c r="E24" s="2"/>
      <c r="F24" s="23"/>
    </row>
    <row r="25" spans="1:6" ht="12.75" hidden="1" customHeight="1" x14ac:dyDescent="0.2">
      <c r="A25" s="2">
        <v>14</v>
      </c>
      <c r="B25" s="5"/>
      <c r="C25" s="2"/>
      <c r="D25" s="2"/>
      <c r="E25" s="2"/>
      <c r="F25" s="23"/>
    </row>
    <row r="26" spans="1:6" ht="12.75" hidden="1" customHeight="1" x14ac:dyDescent="0.2">
      <c r="A26" s="2">
        <v>15</v>
      </c>
      <c r="B26" s="5"/>
      <c r="C26" s="2"/>
      <c r="D26" s="2"/>
      <c r="E26" s="2"/>
      <c r="F26" s="23"/>
    </row>
    <row r="27" spans="1:6" ht="12.75" hidden="1" customHeight="1" x14ac:dyDescent="0.2">
      <c r="A27" s="2">
        <v>16</v>
      </c>
      <c r="B27" s="5"/>
      <c r="C27" s="2"/>
      <c r="D27" s="2"/>
      <c r="E27" s="2"/>
      <c r="F27" s="23"/>
    </row>
    <row r="28" spans="1:6" ht="12.75" hidden="1" customHeight="1" x14ac:dyDescent="0.2">
      <c r="A28" s="2">
        <v>17</v>
      </c>
      <c r="B28" s="5"/>
      <c r="C28" s="2"/>
      <c r="D28" s="2"/>
      <c r="E28" s="2"/>
      <c r="F28" s="23"/>
    </row>
    <row r="29" spans="1:6" ht="12.75" hidden="1" customHeight="1" x14ac:dyDescent="0.2">
      <c r="A29" s="2">
        <v>18</v>
      </c>
      <c r="B29" s="5"/>
      <c r="C29" s="2"/>
      <c r="D29" s="2"/>
      <c r="E29" s="2"/>
      <c r="F29" s="23"/>
    </row>
    <row r="30" spans="1:6" ht="15" hidden="1" customHeight="1" x14ac:dyDescent="0.2">
      <c r="A30" s="2">
        <v>19</v>
      </c>
      <c r="B30" s="5"/>
      <c r="C30" s="2"/>
      <c r="D30" s="2"/>
      <c r="E30" s="66"/>
      <c r="F30" s="23"/>
    </row>
    <row r="31" spans="1:6" ht="12.75" hidden="1" customHeight="1" x14ac:dyDescent="0.2">
      <c r="A31" s="2"/>
      <c r="B31" s="2"/>
      <c r="C31" s="2"/>
      <c r="D31" s="2"/>
      <c r="E31" s="2"/>
      <c r="F31" s="2"/>
    </row>
    <row r="32" spans="1:6" ht="12.75" hidden="1" customHeight="1" x14ac:dyDescent="0.2">
      <c r="A32" s="2"/>
      <c r="B32" s="2"/>
      <c r="C32" s="2"/>
      <c r="D32" s="2"/>
      <c r="E32" s="2"/>
      <c r="F32" s="2"/>
    </row>
    <row r="33" spans="1:6" ht="12.75" hidden="1" customHeight="1" x14ac:dyDescent="0.2">
      <c r="A33" s="2"/>
      <c r="B33" s="2"/>
      <c r="C33" s="2"/>
      <c r="D33" s="2"/>
      <c r="E33" s="2"/>
      <c r="F33" s="2"/>
    </row>
    <row r="34" spans="1:6" ht="12.75" hidden="1" customHeight="1" x14ac:dyDescent="0.2">
      <c r="A34" s="2"/>
      <c r="B34" s="2"/>
      <c r="C34" s="2"/>
      <c r="D34" s="2"/>
      <c r="E34" s="2"/>
      <c r="F34" s="2"/>
    </row>
    <row r="35" spans="1:6" ht="12.75" hidden="1" customHeight="1" x14ac:dyDescent="0.2">
      <c r="A35" s="2"/>
      <c r="B35" s="2"/>
      <c r="C35" s="2"/>
      <c r="D35" s="2"/>
      <c r="E35" s="2"/>
      <c r="F35" s="2"/>
    </row>
    <row r="36" spans="1:6" ht="12.75" hidden="1" customHeight="1" x14ac:dyDescent="0.2">
      <c r="A36" s="2">
        <v>20</v>
      </c>
      <c r="B36" s="2"/>
      <c r="C36" s="2"/>
      <c r="D36" s="2"/>
      <c r="E36" s="2"/>
      <c r="F36" s="23"/>
    </row>
    <row r="37" spans="1:6" ht="12.75" hidden="1" customHeight="1" x14ac:dyDescent="0.2">
      <c r="A37" s="2">
        <v>21</v>
      </c>
      <c r="B37" s="2"/>
      <c r="C37" s="2"/>
      <c r="D37" s="2"/>
      <c r="E37" s="2"/>
      <c r="F37" s="23"/>
    </row>
    <row r="38" spans="1:6" ht="12.75" hidden="1" customHeight="1" x14ac:dyDescent="0.2">
      <c r="A38" s="2"/>
      <c r="B38" s="2"/>
      <c r="C38" s="2"/>
      <c r="D38" s="2"/>
      <c r="E38" s="2"/>
      <c r="F38" s="2"/>
    </row>
    <row r="39" spans="1:6" ht="16.5" customHeight="1" x14ac:dyDescent="0.2">
      <c r="A39" s="2">
        <v>3</v>
      </c>
      <c r="B39" s="2">
        <v>2016</v>
      </c>
      <c r="C39" s="2" t="s">
        <v>147</v>
      </c>
      <c r="D39" s="2" t="s">
        <v>148</v>
      </c>
      <c r="E39" s="2" t="s">
        <v>149</v>
      </c>
      <c r="F39" s="23">
        <v>8888</v>
      </c>
    </row>
    <row r="40" spans="1:6" ht="12.75" hidden="1" customHeight="1" x14ac:dyDescent="0.2">
      <c r="A40" s="2"/>
      <c r="B40" s="2"/>
      <c r="C40" s="2"/>
      <c r="D40" s="2"/>
      <c r="E40" s="2"/>
      <c r="F40" s="2"/>
    </row>
    <row r="41" spans="1:6" ht="12.75" hidden="1" customHeight="1" x14ac:dyDescent="0.2">
      <c r="A41" s="2"/>
      <c r="B41" s="2"/>
      <c r="C41" s="2"/>
      <c r="D41" s="2"/>
      <c r="E41" s="2"/>
      <c r="F41" s="2"/>
    </row>
    <row r="42" spans="1:6" ht="12.75" customHeight="1" x14ac:dyDescent="0.2">
      <c r="A42" s="2">
        <v>4</v>
      </c>
      <c r="B42" s="2">
        <v>2016</v>
      </c>
      <c r="C42" s="2" t="s">
        <v>150</v>
      </c>
      <c r="D42" s="2" t="s">
        <v>151</v>
      </c>
      <c r="E42" s="2" t="s">
        <v>124</v>
      </c>
      <c r="F42" s="23">
        <v>14756</v>
      </c>
    </row>
    <row r="43" spans="1:6" ht="12.75" customHeight="1" x14ac:dyDescent="0.2">
      <c r="A43" s="2">
        <v>5</v>
      </c>
      <c r="B43" s="2">
        <v>2016</v>
      </c>
      <c r="C43" s="2" t="s">
        <v>150</v>
      </c>
      <c r="D43" s="2" t="s">
        <v>152</v>
      </c>
      <c r="E43" s="2" t="s">
        <v>153</v>
      </c>
      <c r="F43" s="23">
        <v>57638</v>
      </c>
    </row>
    <row r="44" spans="1:6" ht="12.75" customHeight="1" x14ac:dyDescent="0.2">
      <c r="A44" s="2">
        <v>6</v>
      </c>
      <c r="B44" s="2">
        <v>2016</v>
      </c>
      <c r="C44" s="2" t="s">
        <v>154</v>
      </c>
      <c r="D44" s="2" t="s">
        <v>155</v>
      </c>
      <c r="E44" s="2" t="s">
        <v>156</v>
      </c>
      <c r="F44" s="23">
        <v>11265</v>
      </c>
    </row>
    <row r="45" spans="1:6" ht="12.75" customHeight="1" x14ac:dyDescent="0.2">
      <c r="A45" s="2">
        <v>7</v>
      </c>
      <c r="B45" s="2">
        <v>2016</v>
      </c>
      <c r="C45" s="2" t="s">
        <v>154</v>
      </c>
      <c r="D45" s="2" t="s">
        <v>155</v>
      </c>
      <c r="E45" s="2" t="s">
        <v>124</v>
      </c>
      <c r="F45" s="23">
        <v>26651</v>
      </c>
    </row>
    <row r="46" spans="1:6" ht="12.75" customHeight="1" x14ac:dyDescent="0.2">
      <c r="A46" s="2">
        <v>8</v>
      </c>
      <c r="B46" s="2">
        <v>2016</v>
      </c>
      <c r="C46" s="2" t="s">
        <v>154</v>
      </c>
      <c r="D46" s="2" t="s">
        <v>157</v>
      </c>
      <c r="E46" s="2" t="s">
        <v>156</v>
      </c>
      <c r="F46" s="23">
        <v>21811</v>
      </c>
    </row>
    <row r="47" spans="1:6" ht="12.75" customHeight="1" x14ac:dyDescent="0.2">
      <c r="A47" s="2">
        <v>9</v>
      </c>
      <c r="B47" s="2">
        <v>2016</v>
      </c>
      <c r="C47" s="2" t="s">
        <v>154</v>
      </c>
      <c r="D47" s="2" t="s">
        <v>157</v>
      </c>
      <c r="E47" s="2" t="s">
        <v>158</v>
      </c>
      <c r="F47" s="23">
        <v>91529</v>
      </c>
    </row>
    <row r="48" spans="1:6" ht="12.75" customHeight="1" x14ac:dyDescent="0.2">
      <c r="A48" s="2">
        <v>10</v>
      </c>
      <c r="B48" s="2">
        <v>2016</v>
      </c>
      <c r="C48" s="2" t="s">
        <v>154</v>
      </c>
      <c r="D48" s="2" t="s">
        <v>159</v>
      </c>
      <c r="E48" s="2" t="s">
        <v>124</v>
      </c>
      <c r="F48" s="23">
        <v>12153</v>
      </c>
    </row>
    <row r="49" spans="1:6" ht="12.75" customHeight="1" x14ac:dyDescent="0.2">
      <c r="A49" s="2">
        <v>11</v>
      </c>
      <c r="B49" s="2">
        <v>2016</v>
      </c>
      <c r="C49" s="2" t="s">
        <v>154</v>
      </c>
      <c r="D49" s="2" t="s">
        <v>160</v>
      </c>
      <c r="E49" s="2" t="s">
        <v>161</v>
      </c>
      <c r="F49" s="23">
        <v>8885</v>
      </c>
    </row>
    <row r="50" spans="1:6" ht="12.75" customHeight="1" x14ac:dyDescent="0.2">
      <c r="A50" s="2">
        <v>12</v>
      </c>
      <c r="B50" s="2">
        <v>2016</v>
      </c>
      <c r="C50" s="2" t="s">
        <v>154</v>
      </c>
      <c r="D50" s="2" t="s">
        <v>162</v>
      </c>
      <c r="E50" s="2" t="s">
        <v>161</v>
      </c>
      <c r="F50" s="23">
        <v>5126</v>
      </c>
    </row>
    <row r="51" spans="1:6" ht="12.75" customHeight="1" x14ac:dyDescent="0.2">
      <c r="A51" s="2">
        <v>13</v>
      </c>
      <c r="B51" s="2">
        <v>2016</v>
      </c>
      <c r="C51" s="2" t="s">
        <v>154</v>
      </c>
      <c r="D51" s="2" t="s">
        <v>163</v>
      </c>
      <c r="E51" s="2" t="s">
        <v>164</v>
      </c>
      <c r="F51" s="23">
        <v>12379</v>
      </c>
    </row>
    <row r="52" spans="1:6" ht="12.75" hidden="1" customHeight="1" x14ac:dyDescent="0.2">
      <c r="A52" s="2"/>
      <c r="B52" s="2"/>
      <c r="C52" s="2"/>
      <c r="D52" s="2"/>
      <c r="E52" s="2"/>
      <c r="F52" s="23"/>
    </row>
    <row r="53" spans="1:6" ht="12.75" hidden="1" customHeight="1" x14ac:dyDescent="0.2">
      <c r="A53" s="2"/>
      <c r="B53" s="2"/>
      <c r="C53" s="2"/>
      <c r="D53" s="2"/>
      <c r="E53" s="2"/>
      <c r="F53" s="23"/>
    </row>
    <row r="54" spans="1:6" ht="12.75" hidden="1" customHeight="1" x14ac:dyDescent="0.2">
      <c r="A54" s="2"/>
      <c r="B54" s="2"/>
      <c r="C54" s="2"/>
      <c r="D54" s="2"/>
      <c r="E54" s="2"/>
      <c r="F54" s="23"/>
    </row>
    <row r="55" spans="1:6" ht="12.75" customHeight="1" x14ac:dyDescent="0.2">
      <c r="A55" s="2">
        <v>14</v>
      </c>
      <c r="B55" s="2">
        <v>2016</v>
      </c>
      <c r="C55" s="2" t="s">
        <v>167</v>
      </c>
      <c r="D55" s="2" t="s">
        <v>168</v>
      </c>
      <c r="E55" s="2" t="s">
        <v>126</v>
      </c>
      <c r="F55" s="23">
        <v>420</v>
      </c>
    </row>
    <row r="56" spans="1:6" ht="12.75" customHeight="1" x14ac:dyDescent="0.2">
      <c r="A56" s="2">
        <v>15</v>
      </c>
      <c r="B56" s="2">
        <v>2016</v>
      </c>
      <c r="C56" s="2" t="s">
        <v>167</v>
      </c>
      <c r="D56" s="2" t="s">
        <v>169</v>
      </c>
      <c r="E56" s="2" t="s">
        <v>170</v>
      </c>
      <c r="F56" s="23">
        <v>8800</v>
      </c>
    </row>
    <row r="57" spans="1:6" ht="12.75" customHeight="1" x14ac:dyDescent="0.2">
      <c r="A57" s="2">
        <v>16</v>
      </c>
      <c r="B57" s="2">
        <v>2016</v>
      </c>
      <c r="C57" s="2" t="s">
        <v>167</v>
      </c>
      <c r="D57" s="2" t="s">
        <v>171</v>
      </c>
      <c r="E57" s="2" t="s">
        <v>164</v>
      </c>
      <c r="F57" s="23">
        <v>3221</v>
      </c>
    </row>
    <row r="58" spans="1:6" ht="12.75" customHeight="1" x14ac:dyDescent="0.2">
      <c r="A58" s="2">
        <v>17</v>
      </c>
      <c r="B58" s="2">
        <v>2016</v>
      </c>
      <c r="C58" s="2" t="s">
        <v>167</v>
      </c>
      <c r="D58" s="2" t="s">
        <v>172</v>
      </c>
      <c r="E58" s="2" t="s">
        <v>173</v>
      </c>
      <c r="F58" s="23">
        <v>8313</v>
      </c>
    </row>
    <row r="59" spans="1:6" ht="12.75" customHeight="1" x14ac:dyDescent="0.2">
      <c r="A59" s="2"/>
      <c r="B59" s="2"/>
      <c r="C59" s="2"/>
      <c r="D59" s="2"/>
      <c r="E59" s="2"/>
      <c r="F59" s="23"/>
    </row>
    <row r="60" spans="1:6" ht="13.5" thickBot="1" x14ac:dyDescent="0.25">
      <c r="A60" s="100" t="s">
        <v>21</v>
      </c>
      <c r="B60" s="101"/>
      <c r="C60" s="101"/>
      <c r="D60" s="101"/>
      <c r="E60" s="101"/>
      <c r="F60" s="24">
        <f>'[1]декабрь ТР 16'!$AC$27</f>
        <v>4504.7217000000001</v>
      </c>
    </row>
    <row r="61" spans="1:6" ht="15.75" thickBot="1" x14ac:dyDescent="0.3">
      <c r="A61" s="102" t="s">
        <v>22</v>
      </c>
      <c r="B61" s="103"/>
      <c r="C61" s="103"/>
      <c r="D61" s="103"/>
      <c r="E61" s="103"/>
      <c r="F61" s="25">
        <f>SUM(F4:F60)</f>
        <v>318114.72169999999</v>
      </c>
    </row>
    <row r="64" spans="1:6" ht="12.75" customHeight="1" x14ac:dyDescent="0.2">
      <c r="A64" s="99" t="s">
        <v>176</v>
      </c>
      <c r="B64" s="99"/>
      <c r="C64" s="99"/>
      <c r="D64" s="99"/>
      <c r="E64" s="99"/>
      <c r="F64" s="99"/>
    </row>
  </sheetData>
  <mergeCells count="10">
    <mergeCell ref="A61:E61"/>
    <mergeCell ref="A64:F64"/>
    <mergeCell ref="A60:E60"/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workbookViewId="0">
      <selection activeCell="A17" sqref="A17"/>
    </sheetView>
  </sheetViews>
  <sheetFormatPr defaultRowHeight="12.75" x14ac:dyDescent="0.2"/>
  <cols>
    <col min="1" max="1" width="31.7109375" customWidth="1"/>
    <col min="2" max="2" width="23.85546875" customWidth="1"/>
    <col min="3" max="3" width="30.28515625" customWidth="1"/>
    <col min="4" max="4" width="21.140625" customWidth="1"/>
  </cols>
  <sheetData>
    <row r="2" spans="1:4" ht="78" customHeight="1" x14ac:dyDescent="0.2">
      <c r="A2" s="92" t="s">
        <v>177</v>
      </c>
      <c r="B2" s="92"/>
      <c r="C2" s="92"/>
      <c r="D2" s="92"/>
    </row>
    <row r="3" spans="1:4" ht="23.25" x14ac:dyDescent="0.35">
      <c r="A3" s="88"/>
      <c r="B3" s="88"/>
      <c r="C3" s="88"/>
      <c r="D3" s="88"/>
    </row>
    <row r="4" spans="1:4" ht="13.5" thickBot="1" x14ac:dyDescent="0.25"/>
    <row r="5" spans="1:4" ht="60" customHeight="1" x14ac:dyDescent="0.25">
      <c r="A5" s="78"/>
      <c r="B5" s="35" t="s">
        <v>55</v>
      </c>
      <c r="C5" s="35" t="s">
        <v>56</v>
      </c>
      <c r="D5" s="35" t="s">
        <v>57</v>
      </c>
    </row>
    <row r="6" spans="1:4" ht="15" customHeight="1" x14ac:dyDescent="0.25">
      <c r="A6" s="93" t="s">
        <v>141</v>
      </c>
      <c r="B6" s="94"/>
      <c r="C6" s="80">
        <v>113256.57</v>
      </c>
      <c r="D6" s="80"/>
    </row>
    <row r="7" spans="1:4" x14ac:dyDescent="0.2">
      <c r="A7" s="13" t="s">
        <v>102</v>
      </c>
      <c r="B7" s="5">
        <f>'[1]декабрь ТО 16'!$S$28</f>
        <v>202080.67</v>
      </c>
      <c r="C7" s="5">
        <f>'[1]декабрь ТО 16'!$U$28</f>
        <v>260456.57</v>
      </c>
      <c r="D7" s="79">
        <f>'расход  ТО'!F62</f>
        <v>90953.280949999986</v>
      </c>
    </row>
    <row r="8" spans="1:4" ht="25.5" x14ac:dyDescent="0.2">
      <c r="A8" s="3" t="s">
        <v>66</v>
      </c>
      <c r="B8" s="2">
        <v>0</v>
      </c>
      <c r="C8" s="2">
        <v>0</v>
      </c>
      <c r="D8" s="38">
        <f>'[1]декабрь ТО 16'!$AK$28</f>
        <v>66358.815000000002</v>
      </c>
    </row>
    <row r="9" spans="1:4" ht="26.25" thickBot="1" x14ac:dyDescent="0.25">
      <c r="A9" s="3" t="s">
        <v>67</v>
      </c>
      <c r="B9" s="2">
        <v>0</v>
      </c>
      <c r="C9" s="2">
        <v>0</v>
      </c>
      <c r="D9" s="38">
        <f>'[1]декабрь ТО 16'!$AM$28</f>
        <v>26696.074999999997</v>
      </c>
    </row>
    <row r="10" spans="1:4" ht="13.5" hidden="1" customHeight="1" thickBot="1" x14ac:dyDescent="0.25">
      <c r="A10" s="13" t="s">
        <v>61</v>
      </c>
      <c r="B10" s="2">
        <f>'выборка 15'!D15</f>
        <v>0</v>
      </c>
      <c r="C10" s="2">
        <f>'выборка 15'!G15</f>
        <v>0</v>
      </c>
      <c r="D10" s="38"/>
    </row>
    <row r="11" spans="1:4" ht="13.5" hidden="1" customHeight="1" thickBot="1" x14ac:dyDescent="0.25">
      <c r="A11" s="8" t="s">
        <v>62</v>
      </c>
      <c r="B11" s="2">
        <v>0</v>
      </c>
      <c r="C11" s="2">
        <v>0</v>
      </c>
      <c r="D11" s="38"/>
    </row>
    <row r="12" spans="1:4" ht="13.5" hidden="1" customHeight="1" thickBot="1" x14ac:dyDescent="0.25">
      <c r="A12" s="30" t="s">
        <v>63</v>
      </c>
      <c r="B12" s="2">
        <v>0</v>
      </c>
      <c r="C12" s="2">
        <v>0</v>
      </c>
      <c r="D12" s="38"/>
    </row>
    <row r="13" spans="1:4" ht="15.75" thickBot="1" x14ac:dyDescent="0.3">
      <c r="A13" s="31" t="s">
        <v>64</v>
      </c>
      <c r="B13" s="32">
        <f>SUM(B7:B12)</f>
        <v>202080.67</v>
      </c>
      <c r="C13" s="32">
        <f>SUM(C6:C12)</f>
        <v>373713.14</v>
      </c>
      <c r="D13" s="76">
        <f>SUM(D7:D12)</f>
        <v>184008.17095</v>
      </c>
    </row>
    <row r="15" spans="1:4" ht="15.75" hidden="1" customHeight="1" x14ac:dyDescent="0.25">
      <c r="A15" s="95" t="s">
        <v>133</v>
      </c>
      <c r="B15" s="95"/>
      <c r="C15" s="95"/>
      <c r="D15" s="81">
        <f>C13-D13</f>
        <v>189704.96905000001</v>
      </c>
    </row>
    <row r="17" spans="1:5" ht="15" x14ac:dyDescent="0.25">
      <c r="A17" s="90" t="s">
        <v>192</v>
      </c>
      <c r="B17" s="84"/>
      <c r="C17" s="84"/>
      <c r="D17" s="87">
        <f>C13-D13</f>
        <v>189704.96905000001</v>
      </c>
      <c r="E17" s="84"/>
    </row>
    <row r="21" spans="1:5" x14ac:dyDescent="0.2">
      <c r="A21" s="82" t="s">
        <v>176</v>
      </c>
      <c r="B21" s="82"/>
      <c r="C21" s="82"/>
      <c r="D21" s="82"/>
    </row>
  </sheetData>
  <mergeCells count="3">
    <mergeCell ref="A2:D2"/>
    <mergeCell ref="A6:B6"/>
    <mergeCell ref="A15:C1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workbookViewId="0">
      <selection activeCell="A61" sqref="A61:E61"/>
    </sheetView>
  </sheetViews>
  <sheetFormatPr defaultRowHeight="12.75" x14ac:dyDescent="0.2"/>
  <cols>
    <col min="1" max="1" width="4.5703125" customWidth="1"/>
    <col min="4" max="4" width="30.5703125" customWidth="1"/>
    <col min="5" max="5" width="36.42578125" customWidth="1"/>
    <col min="6" max="6" width="16.140625" customWidth="1"/>
  </cols>
  <sheetData>
    <row r="1" spans="1:6" ht="93.75" customHeight="1" thickBot="1" x14ac:dyDescent="0.4">
      <c r="A1" s="104" t="s">
        <v>191</v>
      </c>
      <c r="B1" s="104"/>
      <c r="C1" s="104"/>
      <c r="D1" s="104"/>
      <c r="E1" s="104"/>
      <c r="F1" s="104"/>
    </row>
    <row r="2" spans="1:6" ht="16.5" customHeight="1" x14ac:dyDescent="0.2">
      <c r="A2" s="105" t="s">
        <v>14</v>
      </c>
      <c r="B2" s="107" t="s">
        <v>15</v>
      </c>
      <c r="C2" s="107" t="s">
        <v>16</v>
      </c>
      <c r="D2" s="107" t="s">
        <v>17</v>
      </c>
      <c r="E2" s="107" t="s">
        <v>18</v>
      </c>
      <c r="F2" s="107" t="s">
        <v>19</v>
      </c>
    </row>
    <row r="3" spans="1:6" ht="29.25" customHeight="1" thickBot="1" x14ac:dyDescent="0.25">
      <c r="A3" s="106"/>
      <c r="B3" s="108"/>
      <c r="C3" s="115"/>
      <c r="D3" s="115"/>
      <c r="E3" s="115"/>
      <c r="F3" s="108"/>
    </row>
    <row r="4" spans="1:6" x14ac:dyDescent="0.2">
      <c r="A4" s="5">
        <v>1</v>
      </c>
      <c r="B4" s="5">
        <v>2016</v>
      </c>
      <c r="C4" s="86" t="s">
        <v>143</v>
      </c>
      <c r="D4" s="86" t="s">
        <v>101</v>
      </c>
      <c r="E4" s="86" t="s">
        <v>178</v>
      </c>
      <c r="F4" s="52">
        <v>7912</v>
      </c>
    </row>
    <row r="5" spans="1:6" x14ac:dyDescent="0.2">
      <c r="A5" s="2">
        <v>2</v>
      </c>
      <c r="B5" s="5">
        <v>2016</v>
      </c>
      <c r="C5" s="86" t="s">
        <v>143</v>
      </c>
      <c r="D5" s="86" t="s">
        <v>179</v>
      </c>
      <c r="E5" s="86" t="s">
        <v>180</v>
      </c>
      <c r="F5" s="52">
        <v>12424</v>
      </c>
    </row>
    <row r="6" spans="1:6" hidden="1" x14ac:dyDescent="0.2">
      <c r="A6" s="2"/>
      <c r="B6" s="5">
        <v>2016</v>
      </c>
      <c r="C6" s="86"/>
      <c r="D6" s="86"/>
      <c r="E6" s="86"/>
      <c r="F6" s="52"/>
    </row>
    <row r="7" spans="1:6" hidden="1" x14ac:dyDescent="0.2">
      <c r="A7" s="2"/>
      <c r="B7" s="5">
        <v>2016</v>
      </c>
      <c r="C7" s="86"/>
      <c r="D7" s="86"/>
      <c r="E7" s="86"/>
      <c r="F7" s="2"/>
    </row>
    <row r="8" spans="1:6" hidden="1" x14ac:dyDescent="0.2">
      <c r="A8" s="2"/>
      <c r="B8" s="5">
        <v>2016</v>
      </c>
      <c r="C8" s="86"/>
      <c r="D8" s="86"/>
      <c r="E8" s="86"/>
      <c r="F8" s="2"/>
    </row>
    <row r="9" spans="1:6" hidden="1" x14ac:dyDescent="0.2">
      <c r="A9" s="2"/>
      <c r="B9" s="5">
        <v>2016</v>
      </c>
      <c r="C9" s="2"/>
      <c r="D9" s="2"/>
      <c r="E9" s="66"/>
      <c r="F9" s="2"/>
    </row>
    <row r="10" spans="1:6" ht="12.75" hidden="1" customHeight="1" x14ac:dyDescent="0.2">
      <c r="A10" s="2"/>
      <c r="B10" s="5">
        <v>2016</v>
      </c>
      <c r="C10" s="2"/>
      <c r="D10" s="2"/>
      <c r="E10" s="66"/>
      <c r="F10" s="2"/>
    </row>
    <row r="11" spans="1:6" ht="12.75" hidden="1" customHeight="1" x14ac:dyDescent="0.2">
      <c r="A11" s="2"/>
      <c r="B11" s="5">
        <v>2016</v>
      </c>
      <c r="C11" s="2"/>
      <c r="D11" s="2"/>
      <c r="E11" s="66"/>
      <c r="F11" s="2"/>
    </row>
    <row r="12" spans="1:6" ht="12.75" hidden="1" customHeight="1" x14ac:dyDescent="0.2">
      <c r="A12" s="2"/>
      <c r="B12" s="5">
        <v>2016</v>
      </c>
      <c r="C12" s="2"/>
      <c r="D12" s="2"/>
      <c r="E12" s="2"/>
      <c r="F12" s="2"/>
    </row>
    <row r="13" spans="1:6" ht="12.75" hidden="1" customHeight="1" x14ac:dyDescent="0.2">
      <c r="A13" s="2"/>
      <c r="B13" s="5">
        <v>2016</v>
      </c>
      <c r="C13" s="2"/>
      <c r="D13" s="2"/>
      <c r="E13" s="2"/>
      <c r="F13" s="2"/>
    </row>
    <row r="14" spans="1:6" ht="12.75" hidden="1" customHeight="1" x14ac:dyDescent="0.2">
      <c r="A14" s="2"/>
      <c r="B14" s="5">
        <v>2016</v>
      </c>
      <c r="C14" s="2"/>
      <c r="D14" s="2"/>
      <c r="E14" s="2"/>
      <c r="F14" s="2"/>
    </row>
    <row r="15" spans="1:6" ht="12.75" hidden="1" customHeight="1" x14ac:dyDescent="0.2">
      <c r="A15" s="2"/>
      <c r="B15" s="5">
        <v>2016</v>
      </c>
      <c r="C15" s="2"/>
      <c r="D15" s="2"/>
      <c r="E15" s="2"/>
      <c r="F15" s="2"/>
    </row>
    <row r="16" spans="1:6" ht="12.75" hidden="1" customHeight="1" x14ac:dyDescent="0.2">
      <c r="A16" s="2"/>
      <c r="B16" s="5">
        <v>2016</v>
      </c>
      <c r="C16" s="2"/>
      <c r="D16" s="2"/>
      <c r="E16" s="2"/>
      <c r="F16" s="2"/>
    </row>
    <row r="17" spans="1:6" ht="12.75" hidden="1" customHeight="1" x14ac:dyDescent="0.2">
      <c r="A17" s="2"/>
      <c r="B17" s="5">
        <v>2016</v>
      </c>
      <c r="C17" s="2"/>
      <c r="D17" s="2"/>
      <c r="E17" s="2"/>
      <c r="F17" s="2"/>
    </row>
    <row r="18" spans="1:6" ht="12.75" hidden="1" customHeight="1" x14ac:dyDescent="0.2">
      <c r="A18" s="2"/>
      <c r="B18" s="5">
        <v>2016</v>
      </c>
      <c r="C18" s="2"/>
      <c r="D18" s="2"/>
      <c r="E18" s="66"/>
      <c r="F18" s="2"/>
    </row>
    <row r="19" spans="1:6" ht="12.75" hidden="1" customHeight="1" x14ac:dyDescent="0.2">
      <c r="A19" s="2"/>
      <c r="B19" s="5">
        <v>2016</v>
      </c>
      <c r="C19" s="2"/>
      <c r="D19" s="2"/>
      <c r="E19" s="66"/>
      <c r="F19" s="2"/>
    </row>
    <row r="20" spans="1:6" ht="28.5" hidden="1" customHeight="1" x14ac:dyDescent="0.2">
      <c r="A20" s="2"/>
      <c r="B20" s="5">
        <v>2016</v>
      </c>
      <c r="C20" s="2"/>
      <c r="D20" s="2"/>
      <c r="E20" s="66"/>
      <c r="F20" s="23"/>
    </row>
    <row r="21" spans="1:6" ht="13.5" hidden="1" customHeight="1" x14ac:dyDescent="0.2">
      <c r="A21" s="2"/>
      <c r="B21" s="5">
        <v>2016</v>
      </c>
      <c r="C21" s="2"/>
      <c r="D21" s="2"/>
      <c r="E21" s="66"/>
      <c r="F21" s="23"/>
    </row>
    <row r="22" spans="1:6" ht="12.75" hidden="1" customHeight="1" x14ac:dyDescent="0.2">
      <c r="A22" s="2"/>
      <c r="B22" s="5">
        <v>2016</v>
      </c>
      <c r="C22" s="2"/>
      <c r="D22" s="2"/>
      <c r="E22" s="2"/>
      <c r="F22" s="23"/>
    </row>
    <row r="23" spans="1:6" ht="12.75" hidden="1" customHeight="1" x14ac:dyDescent="0.2">
      <c r="A23" s="2"/>
      <c r="B23" s="5">
        <v>2016</v>
      </c>
      <c r="C23" s="2"/>
      <c r="D23" s="2"/>
      <c r="E23" s="2"/>
      <c r="F23" s="23"/>
    </row>
    <row r="24" spans="1:6" ht="12.75" hidden="1" customHeight="1" x14ac:dyDescent="0.2">
      <c r="A24" s="2"/>
      <c r="B24" s="5">
        <v>2016</v>
      </c>
      <c r="C24" s="2"/>
      <c r="D24" s="2"/>
      <c r="E24" s="2"/>
      <c r="F24" s="23"/>
    </row>
    <row r="25" spans="1:6" ht="12.75" hidden="1" customHeight="1" x14ac:dyDescent="0.2">
      <c r="A25" s="2"/>
      <c r="B25" s="5">
        <v>2016</v>
      </c>
      <c r="C25" s="2"/>
      <c r="D25" s="2"/>
      <c r="E25" s="2"/>
      <c r="F25" s="23"/>
    </row>
    <row r="26" spans="1:6" ht="12.75" hidden="1" customHeight="1" x14ac:dyDescent="0.2">
      <c r="A26" s="2"/>
      <c r="B26" s="5">
        <v>2016</v>
      </c>
      <c r="C26" s="2"/>
      <c r="D26" s="2"/>
      <c r="E26" s="2"/>
      <c r="F26" s="23"/>
    </row>
    <row r="27" spans="1:6" ht="12.75" hidden="1" customHeight="1" x14ac:dyDescent="0.2">
      <c r="A27" s="2"/>
      <c r="B27" s="5">
        <v>2016</v>
      </c>
      <c r="C27" s="2"/>
      <c r="D27" s="2"/>
      <c r="E27" s="2"/>
      <c r="F27" s="23"/>
    </row>
    <row r="28" spans="1:6" ht="12.75" hidden="1" customHeight="1" x14ac:dyDescent="0.2">
      <c r="A28" s="2"/>
      <c r="B28" s="5">
        <v>2016</v>
      </c>
      <c r="C28" s="2"/>
      <c r="D28" s="2"/>
      <c r="E28" s="2"/>
      <c r="F28" s="23"/>
    </row>
    <row r="29" spans="1:6" ht="12.75" hidden="1" customHeight="1" x14ac:dyDescent="0.2">
      <c r="A29" s="2"/>
      <c r="B29" s="5">
        <v>2016</v>
      </c>
      <c r="C29" s="2"/>
      <c r="D29" s="2"/>
      <c r="E29" s="2"/>
      <c r="F29" s="23"/>
    </row>
    <row r="30" spans="1:6" ht="15" hidden="1" customHeight="1" x14ac:dyDescent="0.2">
      <c r="A30" s="2"/>
      <c r="B30" s="5">
        <v>2016</v>
      </c>
      <c r="C30" s="2"/>
      <c r="D30" s="2"/>
      <c r="E30" s="66"/>
      <c r="F30" s="23"/>
    </row>
    <row r="31" spans="1:6" ht="12.75" hidden="1" customHeight="1" x14ac:dyDescent="0.2">
      <c r="A31" s="2"/>
      <c r="B31" s="5">
        <v>2016</v>
      </c>
      <c r="C31" s="2"/>
      <c r="D31" s="2"/>
      <c r="E31" s="2"/>
      <c r="F31" s="2"/>
    </row>
    <row r="32" spans="1:6" ht="12.75" hidden="1" customHeight="1" x14ac:dyDescent="0.2">
      <c r="A32" s="2"/>
      <c r="B32" s="5">
        <v>2016</v>
      </c>
      <c r="C32" s="2"/>
      <c r="D32" s="2"/>
      <c r="E32" s="2"/>
      <c r="F32" s="2"/>
    </row>
    <row r="33" spans="1:6" ht="12.75" hidden="1" customHeight="1" x14ac:dyDescent="0.2">
      <c r="A33" s="2"/>
      <c r="B33" s="5">
        <v>2016</v>
      </c>
      <c r="C33" s="2"/>
      <c r="D33" s="2"/>
      <c r="E33" s="2"/>
      <c r="F33" s="2"/>
    </row>
    <row r="34" spans="1:6" ht="12.75" hidden="1" customHeight="1" x14ac:dyDescent="0.2">
      <c r="A34" s="2"/>
      <c r="B34" s="5">
        <v>2016</v>
      </c>
      <c r="C34" s="2"/>
      <c r="D34" s="2"/>
      <c r="E34" s="2"/>
      <c r="F34" s="2"/>
    </row>
    <row r="35" spans="1:6" ht="12.75" hidden="1" customHeight="1" x14ac:dyDescent="0.2">
      <c r="A35" s="2"/>
      <c r="B35" s="5">
        <v>2016</v>
      </c>
      <c r="C35" s="2"/>
      <c r="D35" s="2"/>
      <c r="E35" s="2"/>
      <c r="F35" s="2"/>
    </row>
    <row r="36" spans="1:6" ht="12.75" hidden="1" customHeight="1" x14ac:dyDescent="0.2">
      <c r="A36" s="2"/>
      <c r="B36" s="5">
        <v>2016</v>
      </c>
      <c r="C36" s="2"/>
      <c r="D36" s="2"/>
      <c r="E36" s="2"/>
      <c r="F36" s="23"/>
    </row>
    <row r="37" spans="1:6" ht="12.75" hidden="1" customHeight="1" x14ac:dyDescent="0.2">
      <c r="A37" s="2"/>
      <c r="B37" s="5">
        <v>2016</v>
      </c>
      <c r="C37" s="2"/>
      <c r="D37" s="2"/>
      <c r="E37" s="2"/>
      <c r="F37" s="23"/>
    </row>
    <row r="38" spans="1:6" ht="12.75" hidden="1" customHeight="1" x14ac:dyDescent="0.2">
      <c r="A38" s="2"/>
      <c r="B38" s="5">
        <v>2016</v>
      </c>
      <c r="C38" s="2"/>
      <c r="D38" s="2"/>
      <c r="E38" s="2"/>
      <c r="F38" s="2"/>
    </row>
    <row r="39" spans="1:6" ht="16.5" customHeight="1" x14ac:dyDescent="0.2">
      <c r="A39" s="2">
        <v>3</v>
      </c>
      <c r="B39" s="5">
        <v>2016</v>
      </c>
      <c r="C39" s="2" t="s">
        <v>150</v>
      </c>
      <c r="D39" s="2" t="s">
        <v>181</v>
      </c>
      <c r="E39" s="2" t="s">
        <v>182</v>
      </c>
      <c r="F39" s="23">
        <v>15738</v>
      </c>
    </row>
    <row r="40" spans="1:6" ht="12.75" hidden="1" customHeight="1" x14ac:dyDescent="0.2">
      <c r="A40" s="2"/>
      <c r="B40" s="5">
        <v>2016</v>
      </c>
      <c r="C40" s="2"/>
      <c r="D40" s="2"/>
      <c r="E40" s="2"/>
      <c r="F40" s="2"/>
    </row>
    <row r="41" spans="1:6" ht="12.75" hidden="1" customHeight="1" x14ac:dyDescent="0.2">
      <c r="A41" s="2"/>
      <c r="B41" s="5">
        <v>2016</v>
      </c>
      <c r="C41" s="2"/>
      <c r="D41" s="2"/>
      <c r="E41" s="2"/>
      <c r="F41" s="2"/>
    </row>
    <row r="42" spans="1:6" ht="12.75" customHeight="1" x14ac:dyDescent="0.2">
      <c r="A42" s="2">
        <v>4</v>
      </c>
      <c r="B42" s="5">
        <v>2016</v>
      </c>
      <c r="C42" s="2" t="s">
        <v>154</v>
      </c>
      <c r="D42" s="2" t="s">
        <v>183</v>
      </c>
      <c r="E42" s="2" t="s">
        <v>184</v>
      </c>
      <c r="F42" s="23">
        <v>677</v>
      </c>
    </row>
    <row r="43" spans="1:6" ht="12.75" customHeight="1" x14ac:dyDescent="0.2">
      <c r="A43" s="2">
        <v>5</v>
      </c>
      <c r="B43" s="5">
        <v>2016</v>
      </c>
      <c r="C43" s="2" t="s">
        <v>154</v>
      </c>
      <c r="D43" s="2"/>
      <c r="E43" s="2" t="s">
        <v>190</v>
      </c>
      <c r="F43" s="23">
        <v>3300</v>
      </c>
    </row>
    <row r="44" spans="1:6" ht="12.75" customHeight="1" x14ac:dyDescent="0.2">
      <c r="A44" s="2">
        <v>6</v>
      </c>
      <c r="B44" s="5">
        <v>2016</v>
      </c>
      <c r="C44" s="2" t="s">
        <v>167</v>
      </c>
      <c r="D44" s="2" t="s">
        <v>186</v>
      </c>
      <c r="E44" s="2" t="s">
        <v>185</v>
      </c>
      <c r="F44" s="23">
        <v>20423.59</v>
      </c>
    </row>
    <row r="45" spans="1:6" ht="12.75" customHeight="1" x14ac:dyDescent="0.2">
      <c r="A45" s="2">
        <v>7</v>
      </c>
      <c r="B45" s="5">
        <v>2016</v>
      </c>
      <c r="C45" s="2" t="s">
        <v>167</v>
      </c>
      <c r="D45" s="2" t="s">
        <v>187</v>
      </c>
      <c r="E45" s="2" t="s">
        <v>185</v>
      </c>
      <c r="F45" s="23">
        <v>20423.59</v>
      </c>
    </row>
    <row r="46" spans="1:6" ht="31.5" customHeight="1" x14ac:dyDescent="0.2">
      <c r="A46" s="2">
        <v>8</v>
      </c>
      <c r="B46" s="5">
        <v>2016</v>
      </c>
      <c r="C46" s="2" t="s">
        <v>167</v>
      </c>
      <c r="D46" s="2" t="s">
        <v>188</v>
      </c>
      <c r="E46" s="66" t="s">
        <v>189</v>
      </c>
      <c r="F46" s="23">
        <v>6038.06</v>
      </c>
    </row>
    <row r="47" spans="1:6" ht="12.75" hidden="1" customHeight="1" x14ac:dyDescent="0.2">
      <c r="A47" s="2"/>
      <c r="B47" s="2"/>
      <c r="C47" s="2"/>
      <c r="D47" s="2"/>
      <c r="E47" s="2"/>
      <c r="F47" s="23"/>
    </row>
    <row r="48" spans="1:6" ht="12.75" hidden="1" customHeight="1" x14ac:dyDescent="0.2">
      <c r="A48" s="2"/>
      <c r="B48" s="2"/>
      <c r="C48" s="2"/>
      <c r="D48" s="2"/>
      <c r="E48" s="2"/>
      <c r="F48" s="23"/>
    </row>
    <row r="49" spans="1:6" ht="12.75" hidden="1" customHeight="1" x14ac:dyDescent="0.2">
      <c r="A49" s="2"/>
      <c r="B49" s="2"/>
      <c r="C49" s="2"/>
      <c r="D49" s="2"/>
      <c r="E49" s="2"/>
      <c r="F49" s="23"/>
    </row>
    <row r="50" spans="1:6" ht="12.75" hidden="1" customHeight="1" x14ac:dyDescent="0.2">
      <c r="A50" s="2"/>
      <c r="B50" s="2"/>
      <c r="C50" s="2"/>
      <c r="D50" s="2"/>
      <c r="E50" s="2"/>
      <c r="F50" s="23"/>
    </row>
    <row r="51" spans="1:6" ht="12.75" hidden="1" customHeight="1" x14ac:dyDescent="0.2">
      <c r="A51" s="2"/>
      <c r="B51" s="2"/>
      <c r="C51" s="2"/>
      <c r="D51" s="2"/>
      <c r="E51" s="2"/>
      <c r="F51" s="23"/>
    </row>
    <row r="52" spans="1:6" ht="12.75" hidden="1" customHeight="1" x14ac:dyDescent="0.2">
      <c r="A52" s="2"/>
      <c r="B52" s="2"/>
      <c r="C52" s="2"/>
      <c r="D52" s="2"/>
      <c r="E52" s="2"/>
      <c r="F52" s="23"/>
    </row>
    <row r="53" spans="1:6" ht="12.75" hidden="1" customHeight="1" x14ac:dyDescent="0.2">
      <c r="A53" s="2"/>
      <c r="B53" s="2"/>
      <c r="C53" s="2"/>
      <c r="D53" s="2"/>
      <c r="E53" s="2"/>
      <c r="F53" s="23"/>
    </row>
    <row r="54" spans="1:6" ht="12.75" hidden="1" customHeight="1" x14ac:dyDescent="0.2">
      <c r="A54" s="2"/>
      <c r="B54" s="2"/>
      <c r="C54" s="2"/>
      <c r="D54" s="2"/>
      <c r="E54" s="2"/>
      <c r="F54" s="23"/>
    </row>
    <row r="55" spans="1:6" ht="12.75" hidden="1" customHeight="1" x14ac:dyDescent="0.2">
      <c r="A55" s="2"/>
      <c r="B55" s="2"/>
      <c r="C55" s="2"/>
      <c r="D55" s="2"/>
      <c r="E55" s="2"/>
      <c r="F55" s="23"/>
    </row>
    <row r="56" spans="1:6" ht="12.75" hidden="1" customHeight="1" x14ac:dyDescent="0.2">
      <c r="A56" s="2"/>
      <c r="B56" s="2"/>
      <c r="C56" s="2"/>
      <c r="D56" s="2"/>
      <c r="E56" s="2"/>
      <c r="F56" s="23"/>
    </row>
    <row r="57" spans="1:6" ht="12.75" hidden="1" customHeight="1" x14ac:dyDescent="0.2">
      <c r="A57" s="2"/>
      <c r="B57" s="2"/>
      <c r="C57" s="2"/>
      <c r="D57" s="2"/>
      <c r="E57" s="2"/>
      <c r="F57" s="23"/>
    </row>
    <row r="58" spans="1:6" ht="12.75" hidden="1" customHeight="1" x14ac:dyDescent="0.2">
      <c r="A58" s="2"/>
      <c r="B58" s="2"/>
      <c r="C58" s="2"/>
      <c r="D58" s="2"/>
      <c r="E58" s="2"/>
      <c r="F58" s="23"/>
    </row>
    <row r="59" spans="1:6" ht="12.75" hidden="1" customHeight="1" x14ac:dyDescent="0.2">
      <c r="A59" s="2"/>
      <c r="B59" s="2"/>
      <c r="C59" s="2"/>
      <c r="D59" s="2"/>
      <c r="E59" s="2"/>
      <c r="F59" s="23"/>
    </row>
    <row r="60" spans="1:6" ht="12.75" hidden="1" customHeight="1" x14ac:dyDescent="0.2">
      <c r="A60" s="2"/>
      <c r="B60" s="2"/>
      <c r="C60" s="2"/>
      <c r="D60" s="2"/>
      <c r="E60" s="2"/>
      <c r="F60" s="23"/>
    </row>
    <row r="61" spans="1:6" ht="13.5" thickBot="1" x14ac:dyDescent="0.25">
      <c r="A61" s="100" t="s">
        <v>21</v>
      </c>
      <c r="B61" s="101"/>
      <c r="C61" s="101"/>
      <c r="D61" s="101"/>
      <c r="E61" s="101"/>
      <c r="F61" s="24">
        <f>'[1]декабрь ТО 16'!$W$28+'[1]декабрь ТО 16'!$Y$28</f>
        <v>4017.0409500000001</v>
      </c>
    </row>
    <row r="62" spans="1:6" ht="15.75" thickBot="1" x14ac:dyDescent="0.3">
      <c r="A62" s="102" t="s">
        <v>22</v>
      </c>
      <c r="B62" s="103"/>
      <c r="C62" s="103"/>
      <c r="D62" s="103"/>
      <c r="E62" s="103"/>
      <c r="F62" s="25">
        <f>SUM(F4:F61)</f>
        <v>90953.280949999986</v>
      </c>
    </row>
    <row r="65" spans="1:6" ht="12.75" customHeight="1" x14ac:dyDescent="0.2">
      <c r="A65" s="99" t="s">
        <v>176</v>
      </c>
      <c r="B65" s="99"/>
      <c r="C65" s="99"/>
      <c r="D65" s="99"/>
      <c r="E65" s="99"/>
      <c r="F65" s="99"/>
    </row>
  </sheetData>
  <mergeCells count="10">
    <mergeCell ref="A61:E61"/>
    <mergeCell ref="A62:E62"/>
    <mergeCell ref="A65:F65"/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отчет тек. ремонт (2)</vt:lpstr>
      <vt:lpstr>выборка 15</vt:lpstr>
      <vt:lpstr>общий отчет по дому за 15 г</vt:lpstr>
      <vt:lpstr>отчет тек. ремонт</vt:lpstr>
      <vt:lpstr>расход по дому ТР 15</vt:lpstr>
      <vt:lpstr>отчет ТР</vt:lpstr>
      <vt:lpstr>расход  ТР </vt:lpstr>
      <vt:lpstr>отчет ТО</vt:lpstr>
      <vt:lpstr>расход  ТО</vt:lpstr>
      <vt:lpstr>расход по дому ТР 15 (2)</vt:lpstr>
      <vt:lpstr>отчет тек. ремонт (3)</vt:lpstr>
      <vt:lpstr>отчет сод. жилья</vt:lpstr>
      <vt:lpstr>расход по дому ТО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Windows User</cp:lastModifiedBy>
  <cp:lastPrinted>2017-05-15T08:35:33Z</cp:lastPrinted>
  <dcterms:created xsi:type="dcterms:W3CDTF">2015-02-24T21:57:31Z</dcterms:created>
  <dcterms:modified xsi:type="dcterms:W3CDTF">2017-05-16T04:56:16Z</dcterms:modified>
</cp:coreProperties>
</file>