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activeTab="2"/>
  </bookViews>
  <sheets>
    <sheet name="выборка 15" sheetId="3" r:id="rId1"/>
    <sheet name="общий отчет по дому за 15 г" sheetId="1" r:id="rId2"/>
    <sheet name="отчет тек. ремонт" sheetId="4" r:id="rId3"/>
    <sheet name="расход по дому ТР 15" sheetId="2" r:id="rId4"/>
    <sheet name="отчет ТР" sheetId="7" r:id="rId5"/>
    <sheet name="расход  ТР " sheetId="8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G55" i="8" l="1"/>
  <c r="C8" i="7"/>
  <c r="B8" i="7"/>
  <c r="C7" i="7"/>
  <c r="B7" i="7"/>
  <c r="G56" i="8" l="1"/>
  <c r="D7" i="7" s="1"/>
  <c r="D18" i="7"/>
  <c r="C9" i="7"/>
  <c r="B9" i="7"/>
  <c r="G49" i="2" l="1"/>
  <c r="D9" i="4"/>
  <c r="D8" i="4"/>
  <c r="C10" i="4"/>
  <c r="C7" i="4" s="1"/>
  <c r="B10" i="4"/>
  <c r="B7" i="4" s="1"/>
  <c r="D22" i="4" l="1"/>
  <c r="F9" i="3" l="1"/>
  <c r="AI9" i="3" l="1"/>
  <c r="D10" i="5"/>
  <c r="D9" i="5"/>
  <c r="P15" i="3"/>
  <c r="S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T15" i="3"/>
  <c r="AP15" i="3"/>
  <c r="I22" i="6" s="1"/>
  <c r="G15" i="3"/>
  <c r="D15" i="3"/>
  <c r="C22" i="5" l="1"/>
  <c r="D7" i="1" s="1"/>
  <c r="B22" i="5"/>
  <c r="C7" i="1" s="1"/>
  <c r="I23" i="6"/>
  <c r="D8" i="5" s="1"/>
  <c r="D14" i="5" s="1"/>
  <c r="E24" i="5" l="1"/>
  <c r="E7" i="1"/>
  <c r="AL15" i="3"/>
  <c r="AI15" i="3"/>
  <c r="AN15" i="3"/>
  <c r="C8" i="5" s="1"/>
  <c r="AK15" i="3"/>
  <c r="B8" i="5" s="1"/>
  <c r="B14" i="5" s="1"/>
  <c r="C15" i="3"/>
  <c r="F15" i="3"/>
  <c r="I15" i="3"/>
  <c r="J15" i="3"/>
  <c r="K15" i="3"/>
  <c r="C13" i="1" s="1"/>
  <c r="L15" i="3"/>
  <c r="D13" i="1" s="1"/>
  <c r="O15" i="3"/>
  <c r="R15" i="3"/>
  <c r="U15" i="3"/>
  <c r="C9" i="1" s="1"/>
  <c r="V15" i="3"/>
  <c r="D9" i="1" s="1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E14" i="1" s="1"/>
  <c r="AG15" i="3"/>
  <c r="C15" i="1" s="1"/>
  <c r="AH15" i="3"/>
  <c r="D15" i="1" s="1"/>
  <c r="M15" i="3"/>
  <c r="H15" i="3"/>
  <c r="E15" i="3"/>
  <c r="C11" i="4" l="1"/>
  <c r="B11" i="4"/>
  <c r="C6" i="1" s="1"/>
  <c r="E22" i="5"/>
  <c r="C14" i="5"/>
  <c r="E16" i="5" s="1"/>
  <c r="N15" i="3"/>
  <c r="G50" i="2" s="1"/>
  <c r="D7" i="4" l="1"/>
  <c r="D11" i="4" s="1"/>
  <c r="D13" i="4" s="1"/>
  <c r="D9" i="7"/>
  <c r="D12" i="7" s="1"/>
  <c r="E6" i="1"/>
  <c r="D6" i="1"/>
  <c r="E8" i="5"/>
</calcChain>
</file>

<file path=xl/sharedStrings.xml><?xml version="1.0" encoding="utf-8"?>
<sst xmlns="http://schemas.openxmlformats.org/spreadsheetml/2006/main" count="211" uniqueCount="150">
  <si>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</si>
  <si>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</si>
  <si>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</si>
  <si>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</si>
  <si>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</si>
  <si>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</si>
  <si>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</si>
  <si>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</si>
  <si>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</si>
  <si>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</si>
  <si>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</si>
  <si>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</si>
  <si>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</si>
  <si>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</si>
  <si>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</si>
  <si>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</si>
  <si>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</si>
  <si>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</si>
  <si>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</si>
  <si>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</si>
  <si>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</si>
  <si>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</si>
  <si>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</si>
  <si>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</si>
  <si>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</si>
  <si>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</si>
  <si>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</si>
  <si>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</si>
  <si>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</si>
  <si>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</si>
  <si>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</si>
  <si>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</si>
  <si>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</si>
  <si>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</si>
  <si>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</si>
  <si>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</si>
  <si>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</si>
  <si>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</si>
  <si>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</si>
  <si>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</si>
  <si>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</si>
  <si>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</si>
  <si>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</si>
  <si>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</si>
  <si>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</si>
  <si>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</si>
  <si>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</si>
  <si>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</si>
  <si>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</si>
  <si>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</si>
  <si>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</si>
  <si>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</si>
  <si>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</si>
  <si>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</si>
  <si>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</si>
  <si>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</si>
  <si>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Ремонт жилья: субабоненты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</si>
  <si>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</si>
  <si>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</si>
  <si>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</si>
  <si>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</si>
  <si>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</si>
  <si>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</si>
  <si>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</si>
  <si>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</si>
  <si>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</si>
  <si>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</si>
  <si>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</si>
  <si>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</si>
  <si>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</si>
  <si>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</si>
  <si>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</si>
  <si>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</si>
  <si>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Пархоменко, 19</t>
  </si>
  <si>
    <t>в доме по адресу ул.Пархоменко, 19</t>
  </si>
  <si>
    <t>Итого</t>
  </si>
  <si>
    <t>начислено за дымоходы и вент каналы.жил.</t>
  </si>
  <si>
    <t>получено за дымоходы и вент каналы. Жил</t>
  </si>
  <si>
    <t>Остаток денежных средств дома на 01.06.2015 г</t>
  </si>
  <si>
    <t>Объем выполненных работ</t>
  </si>
  <si>
    <t>июнь</t>
  </si>
  <si>
    <t>Устройство аншлага</t>
  </si>
  <si>
    <t>Информационная табличка с указаниями обслж. Компании - 2 шт., информационная доска -2 шт.</t>
  </si>
  <si>
    <t>кв. 50</t>
  </si>
  <si>
    <t>Ремонт электрооборудования</t>
  </si>
  <si>
    <t>427, 10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</si>
  <si>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</si>
  <si>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</si>
  <si>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Пархоменко, 19</t>
  </si>
  <si>
    <t>Остаток денежных средств дома на 31.07.2015 г</t>
  </si>
  <si>
    <t>в доме по  адресу ул. Пархоменко, 19 за период с 01.06.2015 по 31.07.2015гг.</t>
  </si>
  <si>
    <t>Содержание и Ремонт жилья</t>
  </si>
  <si>
    <t>остаток по данной статье</t>
  </si>
  <si>
    <t>начислено совет МКД</t>
  </si>
  <si>
    <t>получено совет МКД</t>
  </si>
  <si>
    <t>совет МКД</t>
  </si>
  <si>
    <t>дебиторская задолженность жителей по состоянию на 01.08.2015 г состовляет</t>
  </si>
  <si>
    <t>Остаток денежных средств дома на 31.12.2015 г</t>
  </si>
  <si>
    <t>переходящее сальдо на 01.01.16 г</t>
  </si>
  <si>
    <t>корректировка сметы № 1 от 30.06.2015 г</t>
  </si>
  <si>
    <t>корректировка сметы № 2 от 30.06.2015 г</t>
  </si>
  <si>
    <t>корректировка сметы № 5 от 30.08.2015 г</t>
  </si>
  <si>
    <t>корректировка сметы № 24 от 30.10.2015 г</t>
  </si>
  <si>
    <t>январь</t>
  </si>
  <si>
    <t>кв.44 подъезд 2</t>
  </si>
  <si>
    <t>ремонт электроосвещения в подъезде</t>
  </si>
  <si>
    <t>март</t>
  </si>
  <si>
    <t>кв.37</t>
  </si>
  <si>
    <t>частичная смена труб ГВС</t>
  </si>
  <si>
    <t>кв.9,13</t>
  </si>
  <si>
    <t>частичная смена труб стояка ГВС</t>
  </si>
  <si>
    <t>апрель</t>
  </si>
  <si>
    <t>фасад</t>
  </si>
  <si>
    <t>ремонт фасада</t>
  </si>
  <si>
    <t>кв.4</t>
  </si>
  <si>
    <t>ремонт трубопроводов ГВС</t>
  </si>
  <si>
    <t>произведена замена окон</t>
  </si>
  <si>
    <t>подъезд 1-2 этаж 1</t>
  </si>
  <si>
    <t>16 шт</t>
  </si>
  <si>
    <t>май</t>
  </si>
  <si>
    <t>ремонт двери</t>
  </si>
  <si>
    <t>корректировка весенне -осенний осмотр октябрь 2015 г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</si>
  <si>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Пархоменко, 19</t>
  </si>
  <si>
    <t>подготовительные работы к гидравлическим испытаниям</t>
  </si>
  <si>
    <t>гидравлические испытания системы ЦО</t>
  </si>
  <si>
    <t>июль</t>
  </si>
  <si>
    <t>кв.18</t>
  </si>
  <si>
    <t>ремонт щита этажного</t>
  </si>
  <si>
    <t>Остаток денежных средств дома на 31.07.2016 г</t>
  </si>
  <si>
    <t>дебиторская задолженность жителей по состоянию на 01.08.2016 г составляет</t>
  </si>
  <si>
    <t xml:space="preserve">Информация о выполненных работах по статье "Содержание и Ремонт жилья" по адресу ул. Пархоменко,19  за период 01.01.2016 г по 31.07.2016 г 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</si>
  <si>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</si>
  <si>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</si>
  <si>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переходящее сальдо на 01.08.16 г</t>
  </si>
  <si>
    <t>Ремонт жилья</t>
  </si>
  <si>
    <t>Информация о собранных и израсходованных денежных средствах по статье " Ремонт Жилья" за период с 01.08.2016 г по 31.12.2016 г по адресу ул. Пархоменко, 19</t>
  </si>
  <si>
    <t>Остаток денежных средств дома по статье "Ремонт жилья" на 31.12.2016 г</t>
  </si>
  <si>
    <t>дебиторская задолженность жителей по состоянию на 01.01.2017 г составляет</t>
  </si>
  <si>
    <t>Генеральный директор ООО У0 "ТаганСервис"____________________________________________</t>
  </si>
  <si>
    <t xml:space="preserve">Информация о выполненных работах по статье "Ремонт жилья" по адресу ул. Пархоменко,19  за период 01.08.2016 г по 31.12.2016 г </t>
  </si>
  <si>
    <t>ноябрь</t>
  </si>
  <si>
    <t>кв.36,35,34,33</t>
  </si>
  <si>
    <t>смена труб ГВС</t>
  </si>
  <si>
    <t>подъезд 1,2,библиотека</t>
  </si>
  <si>
    <t>ремонт выключателей,смена ламп</t>
  </si>
  <si>
    <t>декабрь</t>
  </si>
  <si>
    <t>подъезд 1,библиотека,кв.19,20,34,45</t>
  </si>
  <si>
    <t>замена ламп,ремонт щита этажного</t>
  </si>
  <si>
    <t>кв.1,5,9,13,17,21,25,29,33</t>
  </si>
  <si>
    <t>смена труб ГВС,ХВС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</si>
</sst>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5" fontId="0" fillId="0" borderId="30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wrapText="1"/>
    </xf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4" fillId="0" borderId="1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65" fontId="0" fillId="0" borderId="28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0" xfId="0" applyFont="1" applyFill="1" applyBorder="1" applyAlignment="1"/>
    <xf numFmtId="0" fontId="9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0" fontId="4" fillId="0" borderId="1" xfId="0" applyFont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3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2" fontId="10" fillId="0" borderId="0" xfId="0" applyNumberFormat="1" applyFont="1"/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F33">
            <v>37231.199999999997</v>
          </cell>
          <cell r="P33">
            <v>23688.200000000004</v>
          </cell>
          <cell r="AF33">
            <v>293625</v>
          </cell>
          <cell r="AH33">
            <v>250525.21</v>
          </cell>
          <cell r="AJ33">
            <v>3757.87815</v>
          </cell>
          <cell r="AL33">
            <v>1232.1495</v>
          </cell>
        </row>
      </sheetData>
      <sheetData sheetId="7"/>
      <sheetData sheetId="8"/>
      <sheetData sheetId="9"/>
      <sheetData sheetId="10">
        <row r="33">
          <cell r="H33">
            <v>62051.999999999985</v>
          </cell>
          <cell r="R33">
            <v>53698.770000000004</v>
          </cell>
          <cell r="AJ33">
            <v>463373.56000000006</v>
          </cell>
          <cell r="AL33">
            <v>380729.69</v>
          </cell>
          <cell r="AN33">
            <v>5710.94535</v>
          </cell>
          <cell r="AP33">
            <v>1983.1571999999999</v>
          </cell>
        </row>
      </sheetData>
      <sheetData sheetId="11"/>
      <sheetData sheetId="12">
        <row r="33">
          <cell r="C33">
            <v>36231.94</v>
          </cell>
          <cell r="G33">
            <v>6205.2</v>
          </cell>
          <cell r="O33">
            <v>36575.230000000003</v>
          </cell>
          <cell r="Q33">
            <v>14462.8</v>
          </cell>
          <cell r="AM33">
            <v>765.57044999999994</v>
          </cell>
          <cell r="AO33">
            <v>236.78954999999999</v>
          </cell>
          <cell r="BE33">
            <v>6686.1239999999998</v>
          </cell>
          <cell r="BG33">
            <v>576.39</v>
          </cell>
        </row>
      </sheetData>
      <sheetData sheetId="13">
        <row r="33">
          <cell r="C33">
            <v>36231.94</v>
          </cell>
          <cell r="G33">
            <v>6205.2</v>
          </cell>
          <cell r="O33">
            <v>33178.480000000003</v>
          </cell>
          <cell r="Q33">
            <v>3468.35</v>
          </cell>
          <cell r="AM33">
            <v>549.70245</v>
          </cell>
          <cell r="AO33">
            <v>8.9731500000000004</v>
          </cell>
        </row>
      </sheetData>
      <sheetData sheetId="14"/>
      <sheetData sheetId="15"/>
      <sheetData sheetId="16">
        <row r="33">
          <cell r="D33">
            <v>39882.04</v>
          </cell>
          <cell r="P33">
            <v>25651.41</v>
          </cell>
          <cell r="AN33">
            <v>384.77114999999998</v>
          </cell>
          <cell r="AP33">
            <v>166.06829999999999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2">
          <cell r="E32">
            <v>93365.650000000009</v>
          </cell>
          <cell r="G32">
            <v>-494.28</v>
          </cell>
          <cell r="I32">
            <v>20481.39</v>
          </cell>
          <cell r="K32">
            <v>71842.19</v>
          </cell>
          <cell r="M32">
            <v>16097.45</v>
          </cell>
          <cell r="AC32">
            <v>2539.5178499999997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U1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22</v>
      </c>
      <c r="B2" s="14" t="s">
        <v>23</v>
      </c>
      <c r="C2" s="14" t="s">
        <v>24</v>
      </c>
      <c r="D2" s="14" t="s">
        <v>26</v>
      </c>
      <c r="E2" s="17" t="s">
        <v>33</v>
      </c>
      <c r="F2" s="14" t="s">
        <v>25</v>
      </c>
      <c r="G2" s="14" t="s">
        <v>27</v>
      </c>
      <c r="H2" s="17" t="s">
        <v>34</v>
      </c>
      <c r="I2" s="14" t="s">
        <v>28</v>
      </c>
      <c r="J2" s="14" t="s">
        <v>29</v>
      </c>
      <c r="K2" s="14" t="s">
        <v>49</v>
      </c>
      <c r="L2" s="14" t="s">
        <v>30</v>
      </c>
      <c r="M2" s="17" t="s">
        <v>31</v>
      </c>
      <c r="N2" s="17" t="s">
        <v>32</v>
      </c>
      <c r="O2" s="15" t="s">
        <v>35</v>
      </c>
      <c r="P2" s="15" t="s">
        <v>76</v>
      </c>
      <c r="Q2" s="15" t="s">
        <v>75</v>
      </c>
      <c r="R2" s="15" t="s">
        <v>36</v>
      </c>
      <c r="S2" s="15" t="s">
        <v>77</v>
      </c>
      <c r="T2" s="15" t="s">
        <v>75</v>
      </c>
      <c r="U2" s="15" t="s">
        <v>93</v>
      </c>
      <c r="V2" s="15" t="s">
        <v>94</v>
      </c>
      <c r="W2" s="15" t="s">
        <v>37</v>
      </c>
      <c r="X2" s="15" t="s">
        <v>38</v>
      </c>
      <c r="Y2" s="15" t="s">
        <v>39</v>
      </c>
      <c r="Z2" s="15" t="s">
        <v>40</v>
      </c>
      <c r="AA2" s="15" t="s">
        <v>41</v>
      </c>
      <c r="AB2" s="15" t="s">
        <v>42</v>
      </c>
      <c r="AC2" s="15" t="s">
        <v>43</v>
      </c>
      <c r="AD2" s="15" t="s">
        <v>44</v>
      </c>
      <c r="AE2" s="15" t="s">
        <v>45</v>
      </c>
      <c r="AF2" s="15" t="s">
        <v>46</v>
      </c>
      <c r="AG2" s="15" t="s">
        <v>47</v>
      </c>
      <c r="AH2" s="16" t="s">
        <v>48</v>
      </c>
      <c r="AI2" s="14" t="s">
        <v>50</v>
      </c>
      <c r="AJ2" s="14" t="s">
        <v>26</v>
      </c>
      <c r="AK2" s="17" t="s">
        <v>33</v>
      </c>
      <c r="AL2" s="14" t="s">
        <v>51</v>
      </c>
      <c r="AM2" s="14" t="s">
        <v>27</v>
      </c>
      <c r="AN2" s="17" t="s">
        <v>34</v>
      </c>
      <c r="AO2" s="17" t="s">
        <v>70</v>
      </c>
      <c r="AP2" s="17" t="s">
        <v>32</v>
      </c>
    </row>
    <row r="3" spans="1:42" x14ac:dyDescent="0.2">
      <c r="A3" s="12" t="s">
        <v>73</v>
      </c>
      <c r="B3" s="5">
        <v>3842.6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18">
        <f>AI3+AJ3</f>
        <v>0</v>
      </c>
      <c r="AL3" s="5">
        <v>0</v>
      </c>
      <c r="AM3" s="5">
        <v>0</v>
      </c>
      <c r="AN3" s="18">
        <f>AL3+AM3</f>
        <v>0</v>
      </c>
      <c r="AO3" s="49">
        <f>AF3*1.5%</f>
        <v>0</v>
      </c>
      <c r="AP3" s="20">
        <f>AN3*1.5%</f>
        <v>0</v>
      </c>
    </row>
    <row r="4" spans="1:42" x14ac:dyDescent="0.2">
      <c r="A4" s="12" t="s">
        <v>73</v>
      </c>
      <c r="B4" s="5">
        <v>3842.6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18">
        <f t="shared" ref="AK4:AK14" si="4">AI4+AJ4</f>
        <v>0</v>
      </c>
      <c r="AL4" s="5">
        <v>0</v>
      </c>
      <c r="AM4" s="5">
        <v>0</v>
      </c>
      <c r="AN4" s="18">
        <f t="shared" ref="AN4:AN14" si="5">AL4+AM4</f>
        <v>0</v>
      </c>
      <c r="AO4" s="49">
        <f t="shared" ref="AO4:AO14" si="6">AF4*1.5%</f>
        <v>0</v>
      </c>
      <c r="AP4" s="20">
        <f t="shared" ref="AP4:AP14" si="7">AN4*1.5%</f>
        <v>0</v>
      </c>
    </row>
    <row r="5" spans="1:42" x14ac:dyDescent="0.2">
      <c r="A5" s="12" t="s">
        <v>73</v>
      </c>
      <c r="B5" s="5">
        <v>3842.6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18">
        <f t="shared" si="4"/>
        <v>0</v>
      </c>
      <c r="AL5" s="5">
        <v>0</v>
      </c>
      <c r="AM5" s="5">
        <v>0</v>
      </c>
      <c r="AN5" s="18">
        <f t="shared" si="5"/>
        <v>0</v>
      </c>
      <c r="AO5" s="49">
        <f t="shared" si="6"/>
        <v>0</v>
      </c>
      <c r="AP5" s="20">
        <f t="shared" si="7"/>
        <v>0</v>
      </c>
    </row>
    <row r="6" spans="1:42" x14ac:dyDescent="0.2">
      <c r="A6" s="12" t="s">
        <v>73</v>
      </c>
      <c r="B6" s="5">
        <v>3842.6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18">
        <f t="shared" si="4"/>
        <v>0</v>
      </c>
      <c r="AL6" s="5">
        <v>0</v>
      </c>
      <c r="AM6" s="5">
        <v>0</v>
      </c>
      <c r="AN6" s="18">
        <f t="shared" si="5"/>
        <v>0</v>
      </c>
      <c r="AO6" s="49">
        <f t="shared" si="6"/>
        <v>0</v>
      </c>
      <c r="AP6" s="20">
        <f t="shared" si="7"/>
        <v>0</v>
      </c>
    </row>
    <row r="7" spans="1:42" x14ac:dyDescent="0.2">
      <c r="A7" s="12" t="s">
        <v>73</v>
      </c>
      <c r="B7" s="5">
        <v>3842.6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18">
        <f t="shared" si="4"/>
        <v>0</v>
      </c>
      <c r="AL7" s="5">
        <v>0</v>
      </c>
      <c r="AM7" s="5">
        <v>0</v>
      </c>
      <c r="AN7" s="18">
        <f t="shared" si="5"/>
        <v>0</v>
      </c>
      <c r="AO7" s="49">
        <f t="shared" si="6"/>
        <v>0</v>
      </c>
      <c r="AP7" s="20">
        <f t="shared" si="7"/>
        <v>0</v>
      </c>
    </row>
    <row r="8" spans="1:42" x14ac:dyDescent="0.2">
      <c r="A8" s="12" t="s">
        <v>73</v>
      </c>
      <c r="B8" s="5">
        <v>3842.6</v>
      </c>
      <c r="C8" s="2">
        <v>16292.6</v>
      </c>
      <c r="D8" s="2">
        <v>2437.89</v>
      </c>
      <c r="E8" s="18">
        <f t="shared" si="0"/>
        <v>18730.490000000002</v>
      </c>
      <c r="F8" s="2">
        <v>0</v>
      </c>
      <c r="G8" s="2">
        <v>0</v>
      </c>
      <c r="H8" s="18">
        <f t="shared" si="1"/>
        <v>0</v>
      </c>
      <c r="I8" s="5">
        <v>0</v>
      </c>
      <c r="J8" s="5">
        <v>0</v>
      </c>
      <c r="K8" s="5">
        <v>14525.03</v>
      </c>
      <c r="L8" s="5">
        <v>0</v>
      </c>
      <c r="M8" s="18">
        <f t="shared" si="2"/>
        <v>0</v>
      </c>
      <c r="N8" s="20">
        <f t="shared" si="3"/>
        <v>0</v>
      </c>
      <c r="O8" s="2">
        <v>2151.88</v>
      </c>
      <c r="P8" s="2">
        <v>242.76</v>
      </c>
      <c r="Q8" s="5">
        <f t="shared" ref="Q8:Q14" si="8">O8+P8</f>
        <v>2394.6400000000003</v>
      </c>
      <c r="R8" s="2">
        <v>0</v>
      </c>
      <c r="S8" s="2">
        <v>0</v>
      </c>
      <c r="T8" s="5">
        <f t="shared" ref="T8:T14" si="9">R8+S8</f>
        <v>0</v>
      </c>
      <c r="U8" s="2">
        <v>3842.6</v>
      </c>
      <c r="V8" s="2">
        <v>0</v>
      </c>
      <c r="W8" s="2">
        <v>0</v>
      </c>
      <c r="X8" s="2">
        <v>0</v>
      </c>
      <c r="Y8" s="2">
        <v>9606.51</v>
      </c>
      <c r="Z8" s="2">
        <v>0</v>
      </c>
      <c r="AA8" s="2">
        <v>3573.62</v>
      </c>
      <c r="AB8" s="2">
        <v>0</v>
      </c>
      <c r="AC8" s="2">
        <v>6916.68</v>
      </c>
      <c r="AD8" s="2">
        <v>0</v>
      </c>
      <c r="AE8" s="2">
        <v>422.7</v>
      </c>
      <c r="AF8" s="2">
        <v>0</v>
      </c>
      <c r="AG8" s="2">
        <v>8223.1299999999992</v>
      </c>
      <c r="AH8" s="2">
        <v>0</v>
      </c>
      <c r="AI8" s="2">
        <v>18482.91</v>
      </c>
      <c r="AJ8" s="2">
        <v>2765.63</v>
      </c>
      <c r="AK8" s="18">
        <f t="shared" si="4"/>
        <v>21248.54</v>
      </c>
      <c r="AL8" s="2">
        <v>0</v>
      </c>
      <c r="AM8" s="2">
        <v>0</v>
      </c>
      <c r="AN8" s="18">
        <f t="shared" si="5"/>
        <v>0</v>
      </c>
      <c r="AO8" s="49">
        <f t="shared" si="6"/>
        <v>0</v>
      </c>
      <c r="AP8" s="20">
        <f t="shared" si="7"/>
        <v>0</v>
      </c>
    </row>
    <row r="9" spans="1:42" x14ac:dyDescent="0.2">
      <c r="A9" s="12" t="s">
        <v>73</v>
      </c>
      <c r="B9" s="5">
        <v>3842.6</v>
      </c>
      <c r="C9" s="2"/>
      <c r="D9" s="2">
        <v>0</v>
      </c>
      <c r="E9" s="18">
        <f t="shared" si="0"/>
        <v>0</v>
      </c>
      <c r="F9" s="2">
        <f>13305.95+4249.29-497.34</f>
        <v>17057.900000000001</v>
      </c>
      <c r="G9" s="2">
        <v>0</v>
      </c>
      <c r="H9" s="18">
        <f t="shared" si="1"/>
        <v>17057.900000000001</v>
      </c>
      <c r="I9" s="2">
        <v>0</v>
      </c>
      <c r="J9" s="2">
        <v>0</v>
      </c>
      <c r="K9" s="2">
        <v>24233.279999999999</v>
      </c>
      <c r="L9" s="2">
        <v>15153.6</v>
      </c>
      <c r="M9" s="18">
        <f t="shared" si="2"/>
        <v>227.304</v>
      </c>
      <c r="N9" s="20">
        <f t="shared" si="3"/>
        <v>255.86850000000001</v>
      </c>
      <c r="O9" s="2">
        <v>2151.88</v>
      </c>
      <c r="P9" s="2">
        <v>0</v>
      </c>
      <c r="Q9" s="5">
        <f t="shared" si="8"/>
        <v>2151.88</v>
      </c>
      <c r="R9" s="2">
        <v>2263.75</v>
      </c>
      <c r="S9" s="2">
        <v>0</v>
      </c>
      <c r="T9" s="5">
        <f t="shared" si="9"/>
        <v>2263.75</v>
      </c>
      <c r="U9" s="2">
        <v>3842.6</v>
      </c>
      <c r="V9" s="2">
        <v>3982.1</v>
      </c>
      <c r="W9" s="2">
        <v>0</v>
      </c>
      <c r="X9" s="2">
        <v>0</v>
      </c>
      <c r="Y9" s="2">
        <v>9606.51</v>
      </c>
      <c r="Z9" s="2">
        <v>9955.25</v>
      </c>
      <c r="AA9" s="2">
        <v>3765.75</v>
      </c>
      <c r="AB9" s="2">
        <v>3745.54</v>
      </c>
      <c r="AC9" s="2">
        <v>7224.1</v>
      </c>
      <c r="AD9" s="2">
        <v>7319.68</v>
      </c>
      <c r="AE9" s="2">
        <v>653.30999999999995</v>
      </c>
      <c r="AF9" s="2">
        <v>488.69</v>
      </c>
      <c r="AG9" s="2">
        <v>8722.76</v>
      </c>
      <c r="AH9" s="2">
        <v>8631.39</v>
      </c>
      <c r="AI9" s="2">
        <f>36235.71</f>
        <v>36235.71</v>
      </c>
      <c r="AJ9" s="2">
        <v>0</v>
      </c>
      <c r="AK9" s="18">
        <f t="shared" si="4"/>
        <v>36235.71</v>
      </c>
      <c r="AL9" s="2">
        <v>23052.74</v>
      </c>
      <c r="AM9" s="2">
        <v>0</v>
      </c>
      <c r="AN9" s="18">
        <f t="shared" si="5"/>
        <v>23052.74</v>
      </c>
      <c r="AO9" s="49">
        <f t="shared" si="6"/>
        <v>7.3303499999999993</v>
      </c>
      <c r="AP9" s="20">
        <f t="shared" si="7"/>
        <v>345.79110000000003</v>
      </c>
    </row>
    <row r="10" spans="1:42" x14ac:dyDescent="0.2">
      <c r="A10" s="12" t="s">
        <v>73</v>
      </c>
      <c r="B10" s="5">
        <v>3842.6</v>
      </c>
      <c r="C10" s="2">
        <v>0</v>
      </c>
      <c r="D10" s="2">
        <v>0</v>
      </c>
      <c r="E10" s="18">
        <f t="shared" si="0"/>
        <v>0</v>
      </c>
      <c r="F10" s="2">
        <v>4400.6400000000003</v>
      </c>
      <c r="G10" s="2">
        <v>0</v>
      </c>
      <c r="H10" s="18">
        <f t="shared" si="1"/>
        <v>4400.6400000000003</v>
      </c>
      <c r="I10" s="2">
        <v>0</v>
      </c>
      <c r="J10" s="2">
        <v>0</v>
      </c>
      <c r="K10" s="2">
        <v>14986.15</v>
      </c>
      <c r="L10" s="2">
        <v>14692.07</v>
      </c>
      <c r="M10" s="18">
        <f t="shared" si="2"/>
        <v>220.38104999999999</v>
      </c>
      <c r="N10" s="20">
        <f t="shared" si="3"/>
        <v>66.009600000000006</v>
      </c>
      <c r="O10" s="2">
        <v>2305.56</v>
      </c>
      <c r="P10" s="2">
        <v>0</v>
      </c>
      <c r="Q10" s="5">
        <f t="shared" si="8"/>
        <v>2305.56</v>
      </c>
      <c r="R10" s="2">
        <v>2172.12</v>
      </c>
      <c r="S10" s="2">
        <v>0</v>
      </c>
      <c r="T10" s="5">
        <f t="shared" si="9"/>
        <v>2172.12</v>
      </c>
      <c r="U10" s="2">
        <v>3842.6</v>
      </c>
      <c r="V10" s="2">
        <v>3805</v>
      </c>
      <c r="W10" s="2">
        <v>0</v>
      </c>
      <c r="X10" s="2">
        <v>0</v>
      </c>
      <c r="Y10" s="2">
        <v>9606.51</v>
      </c>
      <c r="Z10" s="2">
        <v>9512.5300000000007</v>
      </c>
      <c r="AA10" s="2">
        <v>3765.75</v>
      </c>
      <c r="AB10" s="2">
        <v>3671.64</v>
      </c>
      <c r="AC10" s="2">
        <v>7224.1</v>
      </c>
      <c r="AD10" s="2">
        <v>7379.18</v>
      </c>
      <c r="AE10" s="2">
        <v>653.30999999999995</v>
      </c>
      <c r="AF10" s="2">
        <v>585.73</v>
      </c>
      <c r="AG10" s="2">
        <v>8722.76</v>
      </c>
      <c r="AH10" s="2">
        <v>8356.98</v>
      </c>
      <c r="AI10" s="2">
        <v>36235.71</v>
      </c>
      <c r="AJ10" s="2"/>
      <c r="AK10" s="18">
        <f t="shared" si="4"/>
        <v>36235.71</v>
      </c>
      <c r="AL10" s="2">
        <v>31099.03</v>
      </c>
      <c r="AM10" s="2"/>
      <c r="AN10" s="18">
        <f t="shared" si="5"/>
        <v>31099.03</v>
      </c>
      <c r="AO10" s="49">
        <f t="shared" si="6"/>
        <v>8.7859499999999997</v>
      </c>
      <c r="AP10" s="20">
        <f t="shared" si="7"/>
        <v>466.48544999999996</v>
      </c>
    </row>
    <row r="11" spans="1:42" x14ac:dyDescent="0.2">
      <c r="A11" s="12" t="s">
        <v>73</v>
      </c>
      <c r="B11" s="5">
        <v>3842.6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5">
        <f t="shared" si="8"/>
        <v>0</v>
      </c>
      <c r="R11" s="2"/>
      <c r="S11" s="2"/>
      <c r="T11" s="5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4"/>
        <v>0</v>
      </c>
      <c r="AL11" s="2"/>
      <c r="AM11" s="2"/>
      <c r="AN11" s="18">
        <f t="shared" si="5"/>
        <v>0</v>
      </c>
      <c r="AO11" s="49">
        <f t="shared" si="6"/>
        <v>0</v>
      </c>
      <c r="AP11" s="20">
        <f t="shared" si="7"/>
        <v>0</v>
      </c>
    </row>
    <row r="12" spans="1:42" x14ac:dyDescent="0.2">
      <c r="A12" s="12" t="s">
        <v>73</v>
      </c>
      <c r="B12" s="5">
        <v>3842.6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5">
        <f t="shared" si="8"/>
        <v>0</v>
      </c>
      <c r="R12" s="2"/>
      <c r="S12" s="2"/>
      <c r="T12" s="5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4"/>
        <v>0</v>
      </c>
      <c r="AL12" s="2"/>
      <c r="AM12" s="2"/>
      <c r="AN12" s="18">
        <f t="shared" si="5"/>
        <v>0</v>
      </c>
      <c r="AO12" s="49">
        <f t="shared" si="6"/>
        <v>0</v>
      </c>
      <c r="AP12" s="20">
        <f t="shared" si="7"/>
        <v>0</v>
      </c>
    </row>
    <row r="13" spans="1:42" x14ac:dyDescent="0.2">
      <c r="A13" s="12" t="s">
        <v>73</v>
      </c>
      <c r="B13" s="5">
        <v>3842.6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5">
        <f t="shared" si="8"/>
        <v>0</v>
      </c>
      <c r="R13" s="2"/>
      <c r="S13" s="2"/>
      <c r="T13" s="5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4"/>
        <v>0</v>
      </c>
      <c r="AL13" s="2"/>
      <c r="AM13" s="2"/>
      <c r="AN13" s="18">
        <f t="shared" si="5"/>
        <v>0</v>
      </c>
      <c r="AO13" s="49">
        <f t="shared" si="6"/>
        <v>0</v>
      </c>
      <c r="AP13" s="20">
        <f t="shared" si="7"/>
        <v>0</v>
      </c>
    </row>
    <row r="14" spans="1:42" ht="13.5" thickBot="1" x14ac:dyDescent="0.25">
      <c r="A14" s="12" t="s">
        <v>73</v>
      </c>
      <c r="B14" s="5">
        <v>3842.6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5">
        <f t="shared" si="8"/>
        <v>0</v>
      </c>
      <c r="R14" s="8"/>
      <c r="S14" s="8"/>
      <c r="T14" s="5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4"/>
        <v>0</v>
      </c>
      <c r="AL14" s="8"/>
      <c r="AM14" s="8"/>
      <c r="AN14" s="18">
        <f t="shared" si="5"/>
        <v>0</v>
      </c>
      <c r="AO14" s="49">
        <f t="shared" si="6"/>
        <v>0</v>
      </c>
      <c r="AP14" s="20">
        <f t="shared" si="7"/>
        <v>0</v>
      </c>
    </row>
    <row r="15" spans="1:42" ht="13.5" thickBot="1" x14ac:dyDescent="0.25">
      <c r="A15" s="10" t="s">
        <v>21</v>
      </c>
      <c r="B15" s="9">
        <v>0</v>
      </c>
      <c r="C15" s="9">
        <f t="shared" ref="C15:G15" si="10">SUM(C3:C14)</f>
        <v>16292.6</v>
      </c>
      <c r="D15" s="9">
        <f t="shared" si="10"/>
        <v>2437.89</v>
      </c>
      <c r="E15" s="19">
        <f t="shared" si="10"/>
        <v>18730.490000000002</v>
      </c>
      <c r="F15" s="9">
        <f t="shared" si="10"/>
        <v>21458.54</v>
      </c>
      <c r="G15" s="9">
        <f t="shared" si="10"/>
        <v>0</v>
      </c>
      <c r="H15" s="19">
        <f t="shared" ref="H15:AI15" si="11">SUM(H3:H14)</f>
        <v>21458.54</v>
      </c>
      <c r="I15" s="9">
        <f t="shared" si="11"/>
        <v>0</v>
      </c>
      <c r="J15" s="9">
        <f t="shared" si="11"/>
        <v>0</v>
      </c>
      <c r="K15" s="9">
        <f t="shared" si="11"/>
        <v>53744.46</v>
      </c>
      <c r="L15" s="9">
        <f t="shared" si="11"/>
        <v>29845.67</v>
      </c>
      <c r="M15" s="19">
        <f t="shared" si="11"/>
        <v>447.68504999999999</v>
      </c>
      <c r="N15" s="21">
        <f t="shared" si="11"/>
        <v>321.87810000000002</v>
      </c>
      <c r="O15" s="10">
        <f t="shared" si="11"/>
        <v>6609.32</v>
      </c>
      <c r="P15" s="59">
        <f>SUM(P3:P14)</f>
        <v>242.76</v>
      </c>
      <c r="Q15" s="59">
        <f>SUM(Q3:Q14)</f>
        <v>6852.08</v>
      </c>
      <c r="R15" s="9">
        <f t="shared" si="11"/>
        <v>4435.87</v>
      </c>
      <c r="S15" s="9">
        <f>SUM(S3:S14)</f>
        <v>0</v>
      </c>
      <c r="T15" s="9">
        <f>SUM(T3:T14)</f>
        <v>4435.87</v>
      </c>
      <c r="U15" s="9">
        <f t="shared" si="11"/>
        <v>11527.8</v>
      </c>
      <c r="V15" s="9">
        <f t="shared" si="11"/>
        <v>7787.1</v>
      </c>
      <c r="W15" s="9">
        <f t="shared" si="11"/>
        <v>0</v>
      </c>
      <c r="X15" s="9">
        <f t="shared" si="11"/>
        <v>0</v>
      </c>
      <c r="Y15" s="9">
        <f t="shared" si="11"/>
        <v>28819.53</v>
      </c>
      <c r="Z15" s="9">
        <f t="shared" si="11"/>
        <v>19467.78</v>
      </c>
      <c r="AA15" s="9">
        <f t="shared" si="11"/>
        <v>11105.119999999999</v>
      </c>
      <c r="AB15" s="9">
        <f t="shared" si="11"/>
        <v>7417.18</v>
      </c>
      <c r="AC15" s="9">
        <f t="shared" si="11"/>
        <v>21364.880000000001</v>
      </c>
      <c r="AD15" s="9">
        <f t="shared" si="11"/>
        <v>14698.86</v>
      </c>
      <c r="AE15" s="9">
        <f t="shared" si="11"/>
        <v>1729.32</v>
      </c>
      <c r="AF15" s="9">
        <f t="shared" si="11"/>
        <v>1074.42</v>
      </c>
      <c r="AG15" s="9">
        <f t="shared" si="11"/>
        <v>25668.65</v>
      </c>
      <c r="AH15" s="11">
        <f t="shared" si="11"/>
        <v>16988.37</v>
      </c>
      <c r="AI15" s="9">
        <f t="shared" si="11"/>
        <v>90954.329999999987</v>
      </c>
      <c r="AJ15" s="9">
        <f>SUM(AJ3:AJ14)</f>
        <v>2765.63</v>
      </c>
      <c r="AK15" s="19">
        <f>SUM(AK3:AK14)</f>
        <v>93719.959999999992</v>
      </c>
      <c r="AL15" s="9">
        <f>SUM(AL3:AL14)</f>
        <v>54151.770000000004</v>
      </c>
      <c r="AM15" s="9">
        <f>SUM(AM3:AM14)</f>
        <v>0</v>
      </c>
      <c r="AN15" s="19">
        <f>SUM(AN3:AN14)</f>
        <v>54151.770000000004</v>
      </c>
      <c r="AO15" s="19">
        <f t="shared" ref="AO15" si="12">SUM(AO3:AO14)</f>
        <v>16.116299999999999</v>
      </c>
      <c r="AP15" s="21">
        <f t="shared" ref="AP15" si="13">SUM(AP3:AP14)</f>
        <v>812.27655000000004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workbookViewId="0">
      <selection activeCell="B19" sqref="B19:E19"/>
    </sheetView>
  </sheetViews>
  <sheetFormatPr defaultRowHeight="12.75" x14ac:dyDescent="0.2"/>
  <cols>
    <col min="2" max="2" width="26" customWidth="1"/>
    <col min="3" max="3" width="19.5703125" customWidth="1"/>
    <col min="4" max="4" width="22.85546875" customWidth="1"/>
    <col min="5" max="5" width="20.42578125" customWidth="1"/>
  </cols>
  <sheetData>
    <row r="2" spans="2:8" ht="51.75" customHeight="1" x14ac:dyDescent="0.4">
      <c r="B2" s="113" t="s">
        <v>11</v>
      </c>
      <c r="C2" s="113"/>
      <c r="D2" s="113"/>
      <c r="E2" s="113"/>
    </row>
    <row r="3" spans="2:8" ht="26.25" customHeight="1" x14ac:dyDescent="0.35">
      <c r="B3" s="112" t="s">
        <v>90</v>
      </c>
      <c r="C3" s="112"/>
      <c r="D3" s="112"/>
      <c r="E3" s="112"/>
      <c r="F3" s="1"/>
      <c r="G3" s="1"/>
      <c r="H3" s="1"/>
    </row>
    <row r="4" spans="2:8" ht="30" customHeight="1" thickBot="1" x14ac:dyDescent="0.25">
      <c r="B4" s="112"/>
      <c r="C4" s="112"/>
      <c r="D4" s="112"/>
      <c r="E4" s="112"/>
    </row>
    <row r="5" spans="2:8" ht="60.75" thickBot="1" x14ac:dyDescent="0.3">
      <c r="B5" s="6" t="s">
        <v>0</v>
      </c>
      <c r="C5" s="6" t="s">
        <v>9</v>
      </c>
      <c r="D5" s="6" t="s">
        <v>10</v>
      </c>
      <c r="E5" s="7" t="s">
        <v>92</v>
      </c>
    </row>
    <row r="6" spans="2:8" x14ac:dyDescent="0.2">
      <c r="B6" s="51" t="s">
        <v>91</v>
      </c>
      <c r="C6" s="52">
        <f>'отчет тек. ремонт'!B11</f>
        <v>282094.4800000001</v>
      </c>
      <c r="D6" s="52">
        <f>'отчет тек. ремонт'!C11</f>
        <v>440134.50999999995</v>
      </c>
      <c r="E6" s="66" t="e">
        <f>'отчет тек. ремонт'!#REF!</f>
        <v>#REF!</v>
      </c>
    </row>
    <row r="7" spans="2:8" ht="25.5" x14ac:dyDescent="0.2">
      <c r="B7" s="53" t="s">
        <v>1</v>
      </c>
      <c r="C7" s="2">
        <f>'отчет сод. жилья'!B22</f>
        <v>6852.08</v>
      </c>
      <c r="D7" s="22">
        <f>'отчет сод. жилья'!C22</f>
        <v>4435.87</v>
      </c>
      <c r="E7" s="67" t="e">
        <f>'отчет тек. ремонт'!#REF!</f>
        <v>#REF!</v>
      </c>
    </row>
    <row r="8" spans="2:8" ht="51" x14ac:dyDescent="0.2">
      <c r="B8" s="53" t="s">
        <v>2</v>
      </c>
      <c r="C8" s="2">
        <v>0</v>
      </c>
      <c r="D8" s="2">
        <v>0</v>
      </c>
      <c r="E8" s="2">
        <v>0</v>
      </c>
    </row>
    <row r="9" spans="2:8" x14ac:dyDescent="0.2">
      <c r="B9" s="53" t="s">
        <v>95</v>
      </c>
      <c r="C9" s="2">
        <f>'выборка 15'!U15</f>
        <v>11527.8</v>
      </c>
      <c r="D9" s="2">
        <f>'выборка 15'!V15</f>
        <v>7787.1</v>
      </c>
      <c r="E9" s="2">
        <v>0</v>
      </c>
    </row>
    <row r="10" spans="2:8" ht="25.5" x14ac:dyDescent="0.2">
      <c r="B10" s="53" t="s">
        <v>3</v>
      </c>
      <c r="C10" s="2">
        <f>'выборка 15'!Y15</f>
        <v>28819.53</v>
      </c>
      <c r="D10" s="2">
        <f>'выборка 15'!Z15</f>
        <v>19467.78</v>
      </c>
      <c r="E10" s="54">
        <v>0</v>
      </c>
    </row>
    <row r="11" spans="2:8" x14ac:dyDescent="0.2">
      <c r="B11" s="53" t="s">
        <v>4</v>
      </c>
      <c r="C11" s="2">
        <f>'выборка 15'!AA15</f>
        <v>11105.119999999999</v>
      </c>
      <c r="D11" s="2">
        <f>'выборка 15'!AB15</f>
        <v>7417.18</v>
      </c>
      <c r="E11" s="54">
        <v>0</v>
      </c>
    </row>
    <row r="12" spans="2:8" x14ac:dyDescent="0.2">
      <c r="B12" s="53" t="s">
        <v>5</v>
      </c>
      <c r="C12" s="2">
        <f>'выборка 15'!AC15</f>
        <v>21364.880000000001</v>
      </c>
      <c r="D12" s="2">
        <f>'выборка 15'!AD15</f>
        <v>14698.86</v>
      </c>
      <c r="E12" s="54">
        <v>0</v>
      </c>
    </row>
    <row r="13" spans="2:8" ht="25.5" x14ac:dyDescent="0.2">
      <c r="B13" s="53" t="s">
        <v>6</v>
      </c>
      <c r="C13" s="2">
        <f>'выборка 15'!K15</f>
        <v>53744.46</v>
      </c>
      <c r="D13" s="2">
        <f>'выборка 15'!L15</f>
        <v>29845.67</v>
      </c>
      <c r="E13" s="54">
        <v>0</v>
      </c>
    </row>
    <row r="14" spans="2:8" ht="25.5" x14ac:dyDescent="0.2">
      <c r="B14" s="53" t="s">
        <v>7</v>
      </c>
      <c r="C14" s="2">
        <f>'выборка 15'!AE15</f>
        <v>1729.32</v>
      </c>
      <c r="D14" s="2">
        <f>'выборка 15'!AF15</f>
        <v>1074.42</v>
      </c>
      <c r="E14" s="54">
        <f>D14</f>
        <v>1074.42</v>
      </c>
    </row>
    <row r="15" spans="2:8" ht="26.25" thickBot="1" x14ac:dyDescent="0.25">
      <c r="B15" s="55" t="s">
        <v>8</v>
      </c>
      <c r="C15" s="56">
        <f>'выборка 15'!AG15</f>
        <v>25668.65</v>
      </c>
      <c r="D15" s="56">
        <f>'выборка 15'!AH15</f>
        <v>16988.37</v>
      </c>
      <c r="E15" s="57">
        <v>0</v>
      </c>
    </row>
    <row r="17" spans="2:5" ht="19.5" customHeight="1" x14ac:dyDescent="0.2">
      <c r="B17" s="83" t="s">
        <v>86</v>
      </c>
      <c r="C17" s="83"/>
      <c r="D17" s="83"/>
      <c r="E17" s="83"/>
    </row>
    <row r="19" spans="2:5" x14ac:dyDescent="0.2">
      <c r="B19" s="84" t="s">
        <v>96</v>
      </c>
      <c r="E19" s="84">
        <v>15405.22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7"/>
  <sheetViews>
    <sheetView tabSelected="1" workbookViewId="0">
      <selection activeCell="F5" sqref="F5"/>
    </sheetView>
  </sheetViews>
  <sheetFormatPr defaultRowHeight="12.75" x14ac:dyDescent="0.2"/>
  <cols>
    <col min="1" max="1" width="27.85546875" customWidth="1"/>
    <col min="2" max="3" width="25.42578125" customWidth="1"/>
    <col min="4" max="4" width="22.5703125" customWidth="1"/>
  </cols>
  <sheetData>
    <row r="2" spans="1:5" ht="96.75" customHeight="1" x14ac:dyDescent="0.2">
      <c r="A2" s="114" t="s">
        <v>122</v>
      </c>
      <c r="B2" s="114"/>
      <c r="C2" s="114"/>
      <c r="D2" s="114"/>
    </row>
    <row r="3" spans="1:5" ht="23.25" x14ac:dyDescent="0.35">
      <c r="A3" s="25"/>
      <c r="B3" s="25"/>
      <c r="C3" s="25"/>
      <c r="D3" s="25"/>
    </row>
    <row r="5" spans="1:5" ht="60" customHeight="1" x14ac:dyDescent="0.25">
      <c r="A5" s="58"/>
      <c r="B5" s="85" t="s">
        <v>52</v>
      </c>
      <c r="C5" s="85" t="s">
        <v>53</v>
      </c>
      <c r="D5" s="86" t="s">
        <v>54</v>
      </c>
    </row>
    <row r="6" spans="1:5" ht="15" customHeight="1" x14ac:dyDescent="0.25">
      <c r="A6" s="115" t="s">
        <v>98</v>
      </c>
      <c r="B6" s="115"/>
      <c r="C6" s="85">
        <v>200824.24</v>
      </c>
      <c r="D6" s="86"/>
    </row>
    <row r="7" spans="1:5" x14ac:dyDescent="0.2">
      <c r="A7" s="91" t="s">
        <v>91</v>
      </c>
      <c r="B7" s="92">
        <f>'[1]апрель 2016'!$AJ$33-[1]декабрь!$AF$33-B10+'[1]май 2016'!$C$33+'[1]июнь 16'!$C$33+'[1]июль 16'!$D$33</f>
        <v>244863.28000000009</v>
      </c>
      <c r="C7" s="2">
        <f>'[1]апрель 2016'!$AL$33-[1]декабрь!$AH$33-C10-1230.49+'[1]май 2016'!$O$33+14462.8-3000+'[1]июнь 16'!$O$33+'[1]июль 16'!$P$33+3468.36</f>
        <v>191368.55</v>
      </c>
      <c r="D7" s="87">
        <f>'расход по дому ТР 15'!G50</f>
        <v>133350.36994999999</v>
      </c>
    </row>
    <row r="8" spans="1:5" ht="25.5" x14ac:dyDescent="0.2">
      <c r="A8" s="3" t="s">
        <v>59</v>
      </c>
      <c r="B8" s="2">
        <v>0</v>
      </c>
      <c r="C8" s="2">
        <v>0</v>
      </c>
      <c r="D8" s="87">
        <f>'[1]май 2016'!$BE$33*7</f>
        <v>46802.868000000002</v>
      </c>
    </row>
    <row r="9" spans="1:5" ht="38.25" x14ac:dyDescent="0.2">
      <c r="A9" s="3" t="s">
        <v>60</v>
      </c>
      <c r="B9" s="2">
        <v>0</v>
      </c>
      <c r="C9" s="2">
        <v>0</v>
      </c>
      <c r="D9" s="87">
        <f>'[1]май 2016'!$BG$33*7</f>
        <v>4034.73</v>
      </c>
    </row>
    <row r="10" spans="1:5" x14ac:dyDescent="0.2">
      <c r="A10" s="91" t="s">
        <v>56</v>
      </c>
      <c r="B10" s="2">
        <f>'[1]апрель 2016'!$H$33-[1]декабрь!$F$33+'[1]май 2016'!$G$33+'[1]июнь 16'!$G$33+'[1]июль 16'!$H$33</f>
        <v>37231.19999999999</v>
      </c>
      <c r="C10" s="2">
        <f>'[1]апрель 2016'!$R$33-[1]декабрь!$P$33+'[1]май 2016'!$Q$33+'[1]июнь 16'!$Q$33+'[1]июль 16'!$R$33</f>
        <v>47941.719999999994</v>
      </c>
      <c r="D10" s="87"/>
    </row>
    <row r="11" spans="1:5" ht="15" x14ac:dyDescent="0.25">
      <c r="A11" s="93" t="s">
        <v>57</v>
      </c>
      <c r="B11" s="93">
        <f>SUM(B7:B10)</f>
        <v>282094.4800000001</v>
      </c>
      <c r="C11" s="93">
        <f>SUM(C6:C10)</f>
        <v>440134.50999999995</v>
      </c>
      <c r="D11" s="88">
        <f>SUM(D7:D10)</f>
        <v>184187.96794999999</v>
      </c>
    </row>
    <row r="13" spans="1:5" ht="15.75" hidden="1" customHeight="1" x14ac:dyDescent="0.25">
      <c r="A13" s="116" t="s">
        <v>128</v>
      </c>
      <c r="B13" s="116"/>
      <c r="C13" s="116"/>
      <c r="D13" s="90">
        <f>C11-D11</f>
        <v>255946.54204999996</v>
      </c>
    </row>
    <row r="14" spans="1:5" ht="15.75" customHeight="1" x14ac:dyDescent="0.25">
      <c r="A14" s="100"/>
      <c r="B14" s="100"/>
      <c r="C14" s="100"/>
      <c r="D14" s="90"/>
    </row>
    <row r="15" spans="1:5" ht="15.75" customHeight="1" x14ac:dyDescent="0.25">
      <c r="A15" s="109" t="s">
        <v>131</v>
      </c>
      <c r="B15" s="109"/>
      <c r="C15" s="109"/>
      <c r="D15" s="109">
        <v>119910.95</v>
      </c>
      <c r="E15" s="109"/>
    </row>
    <row r="16" spans="1:5" ht="15.75" customHeight="1" x14ac:dyDescent="0.25">
      <c r="A16" s="109" t="s">
        <v>132</v>
      </c>
      <c r="B16" s="109"/>
      <c r="C16" s="109"/>
      <c r="D16" s="109">
        <v>136035.57999999999</v>
      </c>
      <c r="E16" s="109"/>
    </row>
    <row r="18" spans="1:4" ht="15.75" hidden="1" customHeight="1" x14ac:dyDescent="0.25">
      <c r="A18" s="116" t="s">
        <v>78</v>
      </c>
      <c r="B18" s="116"/>
      <c r="C18" s="116"/>
      <c r="D18" s="89"/>
    </row>
    <row r="19" spans="1:4" ht="15" hidden="1" x14ac:dyDescent="0.25">
      <c r="A19" s="60"/>
      <c r="B19" s="60"/>
      <c r="C19" s="60"/>
      <c r="D19" s="61"/>
    </row>
    <row r="20" spans="1:4" hidden="1" x14ac:dyDescent="0.2">
      <c r="A20" s="94" t="s">
        <v>72</v>
      </c>
      <c r="B20" s="95">
        <v>9221.2800000000007</v>
      </c>
      <c r="C20" s="95">
        <v>7380.77</v>
      </c>
      <c r="D20" s="96">
        <v>0</v>
      </c>
    </row>
    <row r="21" spans="1:4" hidden="1" x14ac:dyDescent="0.2"/>
    <row r="22" spans="1:4" ht="15.75" hidden="1" customHeight="1" x14ac:dyDescent="0.25">
      <c r="A22" s="116" t="s">
        <v>97</v>
      </c>
      <c r="B22" s="116"/>
      <c r="C22" s="116"/>
      <c r="D22" s="90">
        <f>C20-D20</f>
        <v>7380.77</v>
      </c>
    </row>
    <row r="25" spans="1:4" x14ac:dyDescent="0.2">
      <c r="A25" s="84" t="s">
        <v>129</v>
      </c>
      <c r="D25" s="84">
        <v>130444.02</v>
      </c>
    </row>
    <row r="27" spans="1:4" x14ac:dyDescent="0.2">
      <c r="A27" s="83" t="s">
        <v>138</v>
      </c>
      <c r="B27" s="83"/>
      <c r="C27" s="83"/>
      <c r="D27" s="83"/>
    </row>
  </sheetData>
  <mergeCells count="5">
    <mergeCell ref="A2:D2"/>
    <mergeCell ref="A6:B6"/>
    <mergeCell ref="A13:C13"/>
    <mergeCell ref="A22:C22"/>
    <mergeCell ref="A18:C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workbookViewId="0">
      <selection activeCell="A53" sqref="A53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</cols>
  <sheetData>
    <row r="1" spans="1:7" ht="93.75" customHeight="1" thickBot="1" x14ac:dyDescent="0.4">
      <c r="A1" s="123" t="s">
        <v>130</v>
      </c>
      <c r="B1" s="123"/>
      <c r="C1" s="123"/>
      <c r="D1" s="123"/>
      <c r="E1" s="123"/>
      <c r="F1" s="123"/>
      <c r="G1" s="123"/>
    </row>
    <row r="2" spans="1:7" ht="16.5" customHeight="1" x14ac:dyDescent="0.2">
      <c r="A2" s="124" t="s">
        <v>12</v>
      </c>
      <c r="B2" s="126" t="s">
        <v>13</v>
      </c>
      <c r="C2" s="126" t="s">
        <v>14</v>
      </c>
      <c r="D2" s="126" t="s">
        <v>15</v>
      </c>
      <c r="E2" s="126" t="s">
        <v>16</v>
      </c>
      <c r="F2" s="126" t="s">
        <v>17</v>
      </c>
      <c r="G2" s="126" t="s">
        <v>18</v>
      </c>
    </row>
    <row r="3" spans="1:7" ht="29.25" customHeight="1" thickBot="1" x14ac:dyDescent="0.25">
      <c r="A3" s="125"/>
      <c r="B3" s="127"/>
      <c r="C3" s="128"/>
      <c r="D3" s="128"/>
      <c r="E3" s="128"/>
      <c r="F3" s="127"/>
      <c r="G3" s="127"/>
    </row>
    <row r="4" spans="1:7" x14ac:dyDescent="0.2">
      <c r="A4" s="5">
        <v>1</v>
      </c>
      <c r="B4" s="77">
        <v>2016</v>
      </c>
      <c r="C4" s="129" t="s">
        <v>99</v>
      </c>
      <c r="D4" s="129"/>
      <c r="E4" s="129"/>
      <c r="F4" s="80"/>
      <c r="G4" s="102">
        <v>-7102.91</v>
      </c>
    </row>
    <row r="5" spans="1:7" x14ac:dyDescent="0.2">
      <c r="A5" s="5">
        <v>2</v>
      </c>
      <c r="B5" s="77">
        <v>2016</v>
      </c>
      <c r="C5" s="129" t="s">
        <v>100</v>
      </c>
      <c r="D5" s="129"/>
      <c r="E5" s="129"/>
      <c r="F5" s="23"/>
      <c r="G5" s="103">
        <v>-214.62</v>
      </c>
    </row>
    <row r="6" spans="1:7" x14ac:dyDescent="0.2">
      <c r="A6" s="5">
        <v>3</v>
      </c>
      <c r="B6" s="77">
        <v>2016</v>
      </c>
      <c r="C6" s="129" t="s">
        <v>101</v>
      </c>
      <c r="D6" s="129"/>
      <c r="E6" s="129"/>
      <c r="F6" s="23"/>
      <c r="G6" s="104">
        <v>-167.02</v>
      </c>
    </row>
    <row r="7" spans="1:7" x14ac:dyDescent="0.2">
      <c r="A7" s="5">
        <v>4</v>
      </c>
      <c r="B7" s="77">
        <v>2016</v>
      </c>
      <c r="C7" s="129" t="s">
        <v>102</v>
      </c>
      <c r="D7" s="129"/>
      <c r="E7" s="129"/>
      <c r="F7" s="23"/>
      <c r="G7" s="104">
        <v>-4251.46</v>
      </c>
    </row>
    <row r="8" spans="1:7" x14ac:dyDescent="0.2">
      <c r="A8" s="5">
        <v>5</v>
      </c>
      <c r="B8" s="98">
        <v>2016</v>
      </c>
      <c r="C8" s="130" t="s">
        <v>121</v>
      </c>
      <c r="D8" s="131"/>
      <c r="E8" s="132"/>
      <c r="F8" s="23"/>
      <c r="G8" s="104">
        <v>-3000</v>
      </c>
    </row>
    <row r="9" spans="1:7" x14ac:dyDescent="0.2">
      <c r="A9" s="5">
        <v>6</v>
      </c>
      <c r="B9" s="77">
        <v>2016</v>
      </c>
      <c r="C9" s="97"/>
      <c r="D9" s="97" t="s">
        <v>117</v>
      </c>
      <c r="E9" s="97" t="s">
        <v>116</v>
      </c>
      <c r="F9" s="23" t="s">
        <v>118</v>
      </c>
      <c r="G9" s="104">
        <v>86171.56</v>
      </c>
    </row>
    <row r="10" spans="1:7" x14ac:dyDescent="0.2">
      <c r="A10" s="5">
        <v>7</v>
      </c>
      <c r="B10" s="77">
        <v>2016</v>
      </c>
      <c r="C10" s="5" t="s">
        <v>103</v>
      </c>
      <c r="D10" s="5" t="s">
        <v>104</v>
      </c>
      <c r="E10" s="5" t="s">
        <v>105</v>
      </c>
      <c r="F10" s="23"/>
      <c r="G10" s="104">
        <v>35.43</v>
      </c>
    </row>
    <row r="11" spans="1:7" x14ac:dyDescent="0.2">
      <c r="A11" s="5">
        <v>8</v>
      </c>
      <c r="B11" s="77">
        <v>2016</v>
      </c>
      <c r="C11" s="5" t="s">
        <v>106</v>
      </c>
      <c r="D11" s="5" t="s">
        <v>107</v>
      </c>
      <c r="E11" s="23" t="s">
        <v>108</v>
      </c>
      <c r="F11" s="23"/>
      <c r="G11" s="104">
        <v>2149.09</v>
      </c>
    </row>
    <row r="12" spans="1:7" x14ac:dyDescent="0.2">
      <c r="A12" s="5">
        <v>9</v>
      </c>
      <c r="B12" s="77">
        <v>2016</v>
      </c>
      <c r="C12" s="5" t="s">
        <v>106</v>
      </c>
      <c r="D12" s="5" t="s">
        <v>109</v>
      </c>
      <c r="E12" s="5" t="s">
        <v>110</v>
      </c>
      <c r="F12" s="23"/>
      <c r="G12" s="104">
        <v>1111.3499999999999</v>
      </c>
    </row>
    <row r="13" spans="1:7" x14ac:dyDescent="0.2">
      <c r="A13" s="5">
        <v>10</v>
      </c>
      <c r="B13" s="77">
        <v>2016</v>
      </c>
      <c r="C13" s="5" t="s">
        <v>111</v>
      </c>
      <c r="D13" s="5" t="s">
        <v>112</v>
      </c>
      <c r="E13" s="5" t="s">
        <v>113</v>
      </c>
      <c r="F13" s="23"/>
      <c r="G13" s="104">
        <v>1351</v>
      </c>
    </row>
    <row r="14" spans="1:7" x14ac:dyDescent="0.2">
      <c r="A14" s="5">
        <v>11</v>
      </c>
      <c r="B14" s="77">
        <v>2016</v>
      </c>
      <c r="C14" s="5" t="s">
        <v>111</v>
      </c>
      <c r="D14" s="5" t="s">
        <v>114</v>
      </c>
      <c r="E14" s="5" t="s">
        <v>115</v>
      </c>
      <c r="F14" s="23"/>
      <c r="G14" s="104">
        <v>2853</v>
      </c>
    </row>
    <row r="15" spans="1:7" hidden="1" x14ac:dyDescent="0.2">
      <c r="A15" s="5">
        <v>10</v>
      </c>
      <c r="B15" s="77">
        <v>2016</v>
      </c>
      <c r="C15" s="5"/>
      <c r="D15" s="5"/>
      <c r="E15" s="5"/>
      <c r="F15" s="23"/>
      <c r="G15" s="104"/>
    </row>
    <row r="16" spans="1:7" hidden="1" x14ac:dyDescent="0.2">
      <c r="A16" s="5">
        <v>11</v>
      </c>
      <c r="B16" s="77">
        <v>2016</v>
      </c>
      <c r="C16" s="5"/>
      <c r="D16" s="5"/>
      <c r="E16" s="5"/>
      <c r="F16" s="23"/>
      <c r="G16" s="104"/>
    </row>
    <row r="17" spans="1:7" hidden="1" x14ac:dyDescent="0.2">
      <c r="A17" s="5">
        <v>12</v>
      </c>
      <c r="B17" s="77">
        <v>2016</v>
      </c>
      <c r="C17" s="5"/>
      <c r="D17" s="5"/>
      <c r="E17" s="5"/>
      <c r="F17" s="23"/>
      <c r="G17" s="104"/>
    </row>
    <row r="18" spans="1:7" hidden="1" x14ac:dyDescent="0.2">
      <c r="A18" s="5">
        <v>13</v>
      </c>
      <c r="B18" s="77">
        <v>2016</v>
      </c>
      <c r="C18" s="5"/>
      <c r="D18" s="5"/>
      <c r="E18" s="5"/>
      <c r="F18" s="23"/>
      <c r="G18" s="104"/>
    </row>
    <row r="19" spans="1:7" hidden="1" x14ac:dyDescent="0.2">
      <c r="A19" s="5">
        <v>14</v>
      </c>
      <c r="B19" s="77">
        <v>2016</v>
      </c>
      <c r="C19" s="5"/>
      <c r="D19" s="5"/>
      <c r="E19" s="5"/>
      <c r="F19" s="23"/>
      <c r="G19" s="104"/>
    </row>
    <row r="20" spans="1:7" hidden="1" x14ac:dyDescent="0.2">
      <c r="A20" s="5">
        <v>15</v>
      </c>
      <c r="B20" s="77">
        <v>2016</v>
      </c>
      <c r="C20" s="5"/>
      <c r="D20" s="5"/>
      <c r="E20" s="5"/>
      <c r="F20" s="23"/>
      <c r="G20" s="104"/>
    </row>
    <row r="21" spans="1:7" hidden="1" x14ac:dyDescent="0.2">
      <c r="A21" s="5">
        <v>16</v>
      </c>
      <c r="B21" s="77">
        <v>2016</v>
      </c>
      <c r="C21" s="5"/>
      <c r="D21" s="5"/>
      <c r="E21" s="5"/>
      <c r="F21" s="23"/>
      <c r="G21" s="104"/>
    </row>
    <row r="22" spans="1:7" hidden="1" x14ac:dyDescent="0.2">
      <c r="A22" s="5">
        <v>17</v>
      </c>
      <c r="B22" s="77">
        <v>2016</v>
      </c>
      <c r="C22" s="5"/>
      <c r="D22" s="5"/>
      <c r="E22" s="23"/>
      <c r="F22" s="23"/>
      <c r="G22" s="104"/>
    </row>
    <row r="23" spans="1:7" hidden="1" x14ac:dyDescent="0.2">
      <c r="A23" s="5">
        <v>18</v>
      </c>
      <c r="B23" s="77">
        <v>2016</v>
      </c>
      <c r="C23" s="5"/>
      <c r="D23" s="5"/>
      <c r="E23" s="5"/>
      <c r="F23" s="23"/>
      <c r="G23" s="104"/>
    </row>
    <row r="24" spans="1:7" hidden="1" x14ac:dyDescent="0.2">
      <c r="A24" s="5">
        <v>19</v>
      </c>
      <c r="B24" s="77">
        <v>2016</v>
      </c>
      <c r="C24" s="5"/>
      <c r="D24" s="23"/>
      <c r="E24" s="5"/>
      <c r="F24" s="23"/>
      <c r="G24" s="104"/>
    </row>
    <row r="25" spans="1:7" hidden="1" x14ac:dyDescent="0.2">
      <c r="A25" s="5">
        <v>20</v>
      </c>
      <c r="B25" s="77">
        <v>2016</v>
      </c>
      <c r="C25" s="5"/>
      <c r="D25" s="5"/>
      <c r="E25" s="5"/>
      <c r="F25" s="23"/>
      <c r="G25" s="104"/>
    </row>
    <row r="26" spans="1:7" hidden="1" x14ac:dyDescent="0.2">
      <c r="A26" s="5">
        <v>21</v>
      </c>
      <c r="B26" s="77">
        <v>2016</v>
      </c>
      <c r="C26" s="5"/>
      <c r="D26" s="5"/>
      <c r="E26" s="5"/>
      <c r="F26" s="23"/>
      <c r="G26" s="104"/>
    </row>
    <row r="27" spans="1:7" hidden="1" x14ac:dyDescent="0.2">
      <c r="A27" s="5"/>
      <c r="B27" s="77"/>
      <c r="C27" s="5"/>
      <c r="D27" s="5"/>
      <c r="E27" s="5"/>
      <c r="F27" s="23"/>
      <c r="G27" s="104"/>
    </row>
    <row r="28" spans="1:7" hidden="1" x14ac:dyDescent="0.2">
      <c r="A28" s="5"/>
      <c r="B28" s="77"/>
      <c r="C28" s="5"/>
      <c r="D28" s="5"/>
      <c r="E28" s="5"/>
      <c r="F28" s="23"/>
      <c r="G28" s="104"/>
    </row>
    <row r="29" spans="1:7" hidden="1" x14ac:dyDescent="0.2">
      <c r="A29" s="5"/>
      <c r="B29" s="77"/>
      <c r="C29" s="5"/>
      <c r="D29" s="5"/>
      <c r="E29" s="5"/>
      <c r="F29" s="23"/>
      <c r="G29" s="104"/>
    </row>
    <row r="30" spans="1:7" hidden="1" x14ac:dyDescent="0.2">
      <c r="A30" s="5"/>
      <c r="B30" s="77"/>
      <c r="C30" s="5"/>
      <c r="D30" s="5"/>
      <c r="E30" s="5"/>
      <c r="F30" s="23"/>
      <c r="G30" s="104"/>
    </row>
    <row r="31" spans="1:7" hidden="1" x14ac:dyDescent="0.2">
      <c r="A31" s="5"/>
      <c r="B31" s="77"/>
      <c r="C31" s="5"/>
      <c r="D31" s="5"/>
      <c r="E31" s="5"/>
      <c r="F31" s="23"/>
      <c r="G31" s="104"/>
    </row>
    <row r="32" spans="1:7" hidden="1" x14ac:dyDescent="0.2">
      <c r="A32" s="5"/>
      <c r="B32" s="77"/>
      <c r="C32" s="5"/>
      <c r="D32" s="5"/>
      <c r="E32" s="5"/>
      <c r="F32" s="23"/>
      <c r="G32" s="104"/>
    </row>
    <row r="33" spans="1:7" hidden="1" x14ac:dyDescent="0.2">
      <c r="A33" s="2"/>
      <c r="B33" s="2"/>
      <c r="C33" s="2"/>
      <c r="D33" s="58"/>
      <c r="E33" s="58"/>
      <c r="F33" s="2"/>
      <c r="G33" s="105"/>
    </row>
    <row r="34" spans="1:7" hidden="1" x14ac:dyDescent="0.2">
      <c r="A34" s="2"/>
      <c r="B34" s="2"/>
      <c r="C34" s="2"/>
      <c r="D34" s="2"/>
      <c r="E34" s="2"/>
      <c r="F34" s="2"/>
      <c r="G34" s="105"/>
    </row>
    <row r="35" spans="1:7" hidden="1" x14ac:dyDescent="0.2">
      <c r="A35" s="2"/>
      <c r="B35" s="2"/>
      <c r="C35" s="2"/>
      <c r="D35" s="2"/>
      <c r="E35" s="2"/>
      <c r="F35" s="2"/>
      <c r="G35" s="105"/>
    </row>
    <row r="36" spans="1:7" hidden="1" x14ac:dyDescent="0.2">
      <c r="A36" s="2"/>
      <c r="B36" s="2"/>
      <c r="C36" s="2"/>
      <c r="D36" s="2"/>
      <c r="E36" s="2"/>
      <c r="F36" s="2"/>
      <c r="G36" s="105"/>
    </row>
    <row r="37" spans="1:7" hidden="1" x14ac:dyDescent="0.2">
      <c r="A37" s="2"/>
      <c r="B37" s="2"/>
      <c r="C37" s="2"/>
      <c r="D37" s="2"/>
      <c r="E37" s="2"/>
      <c r="F37" s="2"/>
      <c r="G37" s="105"/>
    </row>
    <row r="38" spans="1:7" hidden="1" x14ac:dyDescent="0.2">
      <c r="A38" s="2"/>
      <c r="B38" s="2"/>
      <c r="C38" s="2"/>
      <c r="D38" s="2"/>
      <c r="E38" s="2"/>
      <c r="F38" s="2"/>
      <c r="G38" s="105"/>
    </row>
    <row r="39" spans="1:7" x14ac:dyDescent="0.2">
      <c r="A39" s="2">
        <v>12</v>
      </c>
      <c r="B39" s="99">
        <v>2016</v>
      </c>
      <c r="C39" s="2" t="s">
        <v>119</v>
      </c>
      <c r="D39" s="2"/>
      <c r="E39" s="2" t="s">
        <v>120</v>
      </c>
      <c r="F39" s="2"/>
      <c r="G39" s="105">
        <v>716</v>
      </c>
    </row>
    <row r="40" spans="1:7" hidden="1" x14ac:dyDescent="0.2">
      <c r="A40" s="2"/>
      <c r="B40" s="2"/>
      <c r="C40" s="2"/>
      <c r="D40" s="2"/>
      <c r="E40" s="2"/>
      <c r="F40" s="2"/>
      <c r="G40" s="105"/>
    </row>
    <row r="41" spans="1:7" hidden="1" x14ac:dyDescent="0.2">
      <c r="A41" s="2"/>
      <c r="B41" s="2"/>
      <c r="C41" s="2"/>
      <c r="D41" s="2"/>
      <c r="E41" s="2"/>
      <c r="F41" s="2"/>
      <c r="G41" s="105"/>
    </row>
    <row r="42" spans="1:7" hidden="1" x14ac:dyDescent="0.2">
      <c r="A42" s="2"/>
      <c r="B42" s="2"/>
      <c r="C42" s="2"/>
      <c r="D42" s="2"/>
      <c r="E42" s="2"/>
      <c r="F42" s="2"/>
      <c r="G42" s="105"/>
    </row>
    <row r="43" spans="1:7" ht="25.5" x14ac:dyDescent="0.2">
      <c r="A43" s="2">
        <v>13</v>
      </c>
      <c r="B43" s="99">
        <v>2016</v>
      </c>
      <c r="C43" s="2" t="s">
        <v>80</v>
      </c>
      <c r="D43" s="2"/>
      <c r="E43" s="101" t="s">
        <v>123</v>
      </c>
      <c r="F43" s="2"/>
      <c r="G43" s="105">
        <v>14148</v>
      </c>
    </row>
    <row r="44" spans="1:7" x14ac:dyDescent="0.2">
      <c r="A44" s="2">
        <v>14</v>
      </c>
      <c r="B44" s="99">
        <v>2016</v>
      </c>
      <c r="C44" s="2" t="s">
        <v>80</v>
      </c>
      <c r="D44" s="2"/>
      <c r="E44" s="2" t="s">
        <v>124</v>
      </c>
      <c r="F44" s="2"/>
      <c r="G44" s="105">
        <v>33675</v>
      </c>
    </row>
    <row r="45" spans="1:7" x14ac:dyDescent="0.2">
      <c r="A45" s="2">
        <v>15</v>
      </c>
      <c r="B45" s="99">
        <v>2016</v>
      </c>
      <c r="C45" s="2" t="s">
        <v>125</v>
      </c>
      <c r="D45" s="2" t="s">
        <v>126</v>
      </c>
      <c r="E45" s="2" t="s">
        <v>127</v>
      </c>
      <c r="F45" s="2"/>
      <c r="G45" s="105">
        <v>1060</v>
      </c>
    </row>
    <row r="46" spans="1:7" hidden="1" x14ac:dyDescent="0.2">
      <c r="A46" s="2"/>
      <c r="B46" s="2"/>
      <c r="C46" s="2"/>
      <c r="D46" s="2"/>
      <c r="E46" s="2"/>
      <c r="F46" s="2"/>
      <c r="G46" s="105"/>
    </row>
    <row r="47" spans="1:7" hidden="1" x14ac:dyDescent="0.2">
      <c r="A47" s="2"/>
      <c r="B47" s="2"/>
      <c r="C47" s="2"/>
      <c r="D47" s="2"/>
      <c r="E47" s="2"/>
      <c r="F47" s="2"/>
      <c r="G47" s="105"/>
    </row>
    <row r="48" spans="1:7" hidden="1" x14ac:dyDescent="0.2">
      <c r="A48" s="2"/>
      <c r="B48" s="2"/>
      <c r="C48" s="2"/>
      <c r="D48" s="2"/>
      <c r="E48" s="2"/>
      <c r="F48" s="2"/>
      <c r="G48" s="81"/>
    </row>
    <row r="49" spans="1:7" ht="13.5" thickBot="1" x14ac:dyDescent="0.25">
      <c r="A49" s="117" t="s">
        <v>20</v>
      </c>
      <c r="B49" s="118"/>
      <c r="C49" s="118"/>
      <c r="D49" s="118"/>
      <c r="E49" s="118"/>
      <c r="F49" s="119"/>
      <c r="G49" s="82">
        <f>'[1]апрель 2016'!$AN$33+'[1]апрель 2016'!$AP$33-[1]декабрь!$AJ$33-[1]декабрь!$AL$33+'[1]май 2016'!$AM$33+'[1]май 2016'!$AO$33+'[1]июнь 16'!$AM$33+'[1]июнь 16'!$AO$33+'[1]июль 16'!$AN$33+'[1]июль 16'!$AP$33</f>
        <v>4815.9499499999993</v>
      </c>
    </row>
    <row r="50" spans="1:7" ht="15.75" thickBot="1" x14ac:dyDescent="0.3">
      <c r="A50" s="120" t="s">
        <v>21</v>
      </c>
      <c r="B50" s="121"/>
      <c r="C50" s="121"/>
      <c r="D50" s="121"/>
      <c r="E50" s="121"/>
      <c r="F50" s="122"/>
      <c r="G50" s="24">
        <f>SUM(G4:G49)</f>
        <v>133350.36994999999</v>
      </c>
    </row>
    <row r="53" spans="1:7" x14ac:dyDescent="0.2">
      <c r="A53" s="83" t="s">
        <v>138</v>
      </c>
      <c r="B53" s="83"/>
      <c r="C53" s="83"/>
      <c r="D53" s="83"/>
      <c r="E53" s="83"/>
    </row>
  </sheetData>
  <mergeCells count="15">
    <mergeCell ref="A49:F49"/>
    <mergeCell ref="A50:F50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  <mergeCell ref="C8:E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workbookViewId="0">
      <selection activeCell="D22" sqref="D22"/>
    </sheetView>
  </sheetViews>
  <sheetFormatPr defaultRowHeight="12.75" x14ac:dyDescent="0.2"/>
  <cols>
    <col min="1" max="1" width="27.85546875" customWidth="1"/>
    <col min="2" max="3" width="25.42578125" customWidth="1"/>
    <col min="4" max="4" width="22.5703125" customWidth="1"/>
  </cols>
  <sheetData>
    <row r="2" spans="1:5" ht="96.75" customHeight="1" x14ac:dyDescent="0.2">
      <c r="A2" s="114" t="s">
        <v>135</v>
      </c>
      <c r="B2" s="114"/>
      <c r="C2" s="114"/>
      <c r="D2" s="114"/>
    </row>
    <row r="3" spans="1:5" ht="23.25" x14ac:dyDescent="0.35">
      <c r="A3" s="108"/>
      <c r="B3" s="108"/>
      <c r="C3" s="108"/>
      <c r="D3" s="108"/>
    </row>
    <row r="5" spans="1:5" ht="60" customHeight="1" x14ac:dyDescent="0.25">
      <c r="A5" s="58"/>
      <c r="B5" s="85" t="s">
        <v>52</v>
      </c>
      <c r="C5" s="85" t="s">
        <v>53</v>
      </c>
      <c r="D5" s="86" t="s">
        <v>54</v>
      </c>
    </row>
    <row r="6" spans="1:5" ht="15" customHeight="1" x14ac:dyDescent="0.25">
      <c r="A6" s="115" t="s">
        <v>133</v>
      </c>
      <c r="B6" s="115"/>
      <c r="C6" s="85">
        <v>119910.95</v>
      </c>
      <c r="D6" s="86"/>
    </row>
    <row r="7" spans="1:5" x14ac:dyDescent="0.2">
      <c r="A7" s="91" t="s">
        <v>134</v>
      </c>
      <c r="B7" s="92">
        <f>'[1]декабрь ТР 16'!$E$32-'[1]декабрь ТР 16'!$G$32</f>
        <v>93859.930000000008</v>
      </c>
      <c r="C7" s="2">
        <f>'[1]декабрь ТР 16'!$K$32</f>
        <v>71842.19</v>
      </c>
      <c r="D7" s="133">
        <f>'расход  ТР '!G56</f>
        <v>64572.517849999997</v>
      </c>
    </row>
    <row r="8" spans="1:5" x14ac:dyDescent="0.2">
      <c r="A8" s="91" t="s">
        <v>56</v>
      </c>
      <c r="B8" s="2">
        <f>'[1]декабрь ТР 16'!$I$32</f>
        <v>20481.39</v>
      </c>
      <c r="C8" s="2">
        <f>'[1]декабрь ТР 16'!$M$32</f>
        <v>16097.45</v>
      </c>
      <c r="D8" s="134"/>
    </row>
    <row r="9" spans="1:5" ht="15" x14ac:dyDescent="0.25">
      <c r="A9" s="93" t="s">
        <v>57</v>
      </c>
      <c r="B9" s="93">
        <f>SUM(B7:B8)</f>
        <v>114341.32</v>
      </c>
      <c r="C9" s="93">
        <f>SUM(C6:C8)</f>
        <v>207850.59000000003</v>
      </c>
      <c r="D9" s="88">
        <f>SUM(D7:D8)</f>
        <v>64572.517849999997</v>
      </c>
    </row>
    <row r="11" spans="1:5" ht="15.75" customHeight="1" x14ac:dyDescent="0.25">
      <c r="A11" s="106"/>
      <c r="B11" s="106"/>
      <c r="C11" s="106"/>
      <c r="D11" s="90"/>
    </row>
    <row r="12" spans="1:5" ht="15.75" customHeight="1" x14ac:dyDescent="0.25">
      <c r="A12" s="109" t="s">
        <v>136</v>
      </c>
      <c r="B12" s="109"/>
      <c r="C12" s="109"/>
      <c r="D12" s="110">
        <f>C9-D9</f>
        <v>143278.07215000002</v>
      </c>
      <c r="E12" s="109"/>
    </row>
    <row r="14" spans="1:5" ht="15.75" hidden="1" customHeight="1" x14ac:dyDescent="0.25">
      <c r="A14" s="116" t="s">
        <v>78</v>
      </c>
      <c r="B14" s="116"/>
      <c r="C14" s="116"/>
      <c r="D14" s="89"/>
    </row>
    <row r="15" spans="1:5" ht="15" hidden="1" x14ac:dyDescent="0.25">
      <c r="A15" s="60"/>
      <c r="B15" s="60"/>
      <c r="C15" s="60"/>
      <c r="D15" s="61"/>
    </row>
    <row r="16" spans="1:5" hidden="1" x14ac:dyDescent="0.2">
      <c r="A16" s="94" t="s">
        <v>72</v>
      </c>
      <c r="B16" s="95">
        <v>9221.2800000000007</v>
      </c>
      <c r="C16" s="95">
        <v>7380.77</v>
      </c>
      <c r="D16" s="96">
        <v>0</v>
      </c>
    </row>
    <row r="17" spans="1:4" hidden="1" x14ac:dyDescent="0.2"/>
    <row r="18" spans="1:4" ht="15.75" hidden="1" customHeight="1" x14ac:dyDescent="0.25">
      <c r="A18" s="116" t="s">
        <v>97</v>
      </c>
      <c r="B18" s="116"/>
      <c r="C18" s="116"/>
      <c r="D18" s="90">
        <f>C16-D16</f>
        <v>7380.77</v>
      </c>
    </row>
    <row r="21" spans="1:4" x14ac:dyDescent="0.2">
      <c r="A21" s="84" t="s">
        <v>137</v>
      </c>
      <c r="D21" s="84">
        <v>198140.95</v>
      </c>
    </row>
    <row r="23" spans="1:4" x14ac:dyDescent="0.2">
      <c r="A23" s="83" t="s">
        <v>138</v>
      </c>
      <c r="B23" s="83"/>
      <c r="C23" s="83"/>
      <c r="D23" s="83"/>
    </row>
  </sheetData>
  <mergeCells count="5">
    <mergeCell ref="A2:D2"/>
    <mergeCell ref="A6:B6"/>
    <mergeCell ref="A14:C14"/>
    <mergeCell ref="A18:C18"/>
    <mergeCell ref="D7:D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workbookViewId="0">
      <selection activeCell="E66" sqref="E6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3.85546875" customWidth="1"/>
    <col min="7" max="7" width="11.28515625" customWidth="1"/>
  </cols>
  <sheetData>
    <row r="1" spans="1:7" ht="93.75" customHeight="1" thickBot="1" x14ac:dyDescent="0.4">
      <c r="A1" s="123" t="s">
        <v>139</v>
      </c>
      <c r="B1" s="123"/>
      <c r="C1" s="123"/>
      <c r="D1" s="123"/>
      <c r="E1" s="123"/>
      <c r="F1" s="123"/>
      <c r="G1" s="123"/>
    </row>
    <row r="2" spans="1:7" ht="16.5" customHeight="1" x14ac:dyDescent="0.2">
      <c r="A2" s="124" t="s">
        <v>12</v>
      </c>
      <c r="B2" s="126" t="s">
        <v>13</v>
      </c>
      <c r="C2" s="126" t="s">
        <v>14</v>
      </c>
      <c r="D2" s="126" t="s">
        <v>15</v>
      </c>
      <c r="E2" s="126" t="s">
        <v>16</v>
      </c>
      <c r="F2" s="126" t="s">
        <v>17</v>
      </c>
      <c r="G2" s="135" t="s">
        <v>18</v>
      </c>
    </row>
    <row r="3" spans="1:7" ht="29.25" customHeight="1" thickBot="1" x14ac:dyDescent="0.25">
      <c r="A3" s="125"/>
      <c r="B3" s="127"/>
      <c r="C3" s="127"/>
      <c r="D3" s="127"/>
      <c r="E3" s="127"/>
      <c r="F3" s="127"/>
      <c r="G3" s="136"/>
    </row>
    <row r="4" spans="1:7" hidden="1" x14ac:dyDescent="0.2">
      <c r="A4" s="5"/>
      <c r="B4" s="97"/>
      <c r="C4" s="97"/>
      <c r="D4" s="97"/>
      <c r="E4" s="97"/>
      <c r="F4" s="23"/>
      <c r="G4" s="104"/>
    </row>
    <row r="5" spans="1:7" hidden="1" x14ac:dyDescent="0.2">
      <c r="A5" s="5"/>
      <c r="B5" s="107"/>
      <c r="C5" s="5"/>
      <c r="D5" s="5"/>
      <c r="E5" s="5"/>
      <c r="F5" s="23"/>
      <c r="G5" s="104"/>
    </row>
    <row r="6" spans="1:7" hidden="1" x14ac:dyDescent="0.2">
      <c r="A6" s="5"/>
      <c r="B6" s="107"/>
      <c r="C6" s="5"/>
      <c r="D6" s="5"/>
      <c r="E6" s="23"/>
      <c r="F6" s="23"/>
      <c r="G6" s="104"/>
    </row>
    <row r="7" spans="1:7" hidden="1" x14ac:dyDescent="0.2">
      <c r="A7" s="5"/>
      <c r="B7" s="107"/>
      <c r="C7" s="5"/>
      <c r="D7" s="5"/>
      <c r="E7" s="5"/>
      <c r="F7" s="23"/>
      <c r="G7" s="104"/>
    </row>
    <row r="8" spans="1:7" hidden="1" x14ac:dyDescent="0.2">
      <c r="A8" s="5"/>
      <c r="B8" s="107"/>
      <c r="C8" s="5"/>
      <c r="D8" s="5"/>
      <c r="E8" s="5"/>
      <c r="F8" s="23"/>
      <c r="G8" s="104"/>
    </row>
    <row r="9" spans="1:7" hidden="1" x14ac:dyDescent="0.2">
      <c r="A9" s="5"/>
      <c r="B9" s="107"/>
      <c r="C9" s="5"/>
      <c r="D9" s="5"/>
      <c r="E9" s="5"/>
      <c r="F9" s="23"/>
      <c r="G9" s="104"/>
    </row>
    <row r="10" spans="1:7" hidden="1" x14ac:dyDescent="0.2">
      <c r="A10" s="5"/>
      <c r="B10" s="107"/>
      <c r="C10" s="5"/>
      <c r="D10" s="5"/>
      <c r="E10" s="5"/>
      <c r="F10" s="23"/>
      <c r="G10" s="104"/>
    </row>
    <row r="11" spans="1:7" hidden="1" x14ac:dyDescent="0.2">
      <c r="A11" s="5"/>
      <c r="B11" s="107"/>
      <c r="C11" s="5"/>
      <c r="D11" s="5"/>
      <c r="E11" s="5"/>
      <c r="F11" s="23"/>
      <c r="G11" s="104"/>
    </row>
    <row r="12" spans="1:7" hidden="1" x14ac:dyDescent="0.2">
      <c r="A12" s="5"/>
      <c r="B12" s="107"/>
      <c r="C12" s="5"/>
      <c r="D12" s="5"/>
      <c r="E12" s="5"/>
      <c r="F12" s="23"/>
      <c r="G12" s="104"/>
    </row>
    <row r="13" spans="1:7" hidden="1" x14ac:dyDescent="0.2">
      <c r="A13" s="5"/>
      <c r="B13" s="107"/>
      <c r="C13" s="5"/>
      <c r="D13" s="5"/>
      <c r="E13" s="5"/>
      <c r="F13" s="23"/>
      <c r="G13" s="104"/>
    </row>
    <row r="14" spans="1:7" hidden="1" x14ac:dyDescent="0.2">
      <c r="A14" s="5"/>
      <c r="B14" s="107"/>
      <c r="C14" s="5"/>
      <c r="D14" s="5"/>
      <c r="E14" s="5"/>
      <c r="F14" s="23"/>
      <c r="G14" s="104"/>
    </row>
    <row r="15" spans="1:7" hidden="1" x14ac:dyDescent="0.2">
      <c r="A15" s="5"/>
      <c r="B15" s="107"/>
      <c r="C15" s="5"/>
      <c r="D15" s="5"/>
      <c r="E15" s="5"/>
      <c r="F15" s="23"/>
      <c r="G15" s="104"/>
    </row>
    <row r="16" spans="1:7" hidden="1" x14ac:dyDescent="0.2">
      <c r="A16" s="5"/>
      <c r="B16" s="107"/>
      <c r="C16" s="5"/>
      <c r="D16" s="5"/>
      <c r="E16" s="5"/>
      <c r="F16" s="23"/>
      <c r="G16" s="104"/>
    </row>
    <row r="17" spans="1:7" hidden="1" x14ac:dyDescent="0.2">
      <c r="A17" s="5"/>
      <c r="B17" s="107"/>
      <c r="C17" s="5"/>
      <c r="D17" s="5"/>
      <c r="E17" s="23"/>
      <c r="F17" s="23"/>
      <c r="G17" s="104"/>
    </row>
    <row r="18" spans="1:7" hidden="1" x14ac:dyDescent="0.2">
      <c r="A18" s="5"/>
      <c r="B18" s="107"/>
      <c r="C18" s="5"/>
      <c r="D18" s="5"/>
      <c r="E18" s="5"/>
      <c r="F18" s="23"/>
      <c r="G18" s="104"/>
    </row>
    <row r="19" spans="1:7" hidden="1" x14ac:dyDescent="0.2">
      <c r="A19" s="5"/>
      <c r="B19" s="107"/>
      <c r="C19" s="5"/>
      <c r="D19" s="23"/>
      <c r="E19" s="5"/>
      <c r="F19" s="23"/>
      <c r="G19" s="104"/>
    </row>
    <row r="20" spans="1:7" hidden="1" x14ac:dyDescent="0.2">
      <c r="A20" s="5"/>
      <c r="B20" s="107"/>
      <c r="C20" s="5"/>
      <c r="D20" s="5"/>
      <c r="E20" s="5"/>
      <c r="F20" s="23"/>
      <c r="G20" s="104"/>
    </row>
    <row r="21" spans="1:7" hidden="1" x14ac:dyDescent="0.2">
      <c r="A21" s="5"/>
      <c r="B21" s="107"/>
      <c r="C21" s="5"/>
      <c r="D21" s="5"/>
      <c r="E21" s="5"/>
      <c r="F21" s="23"/>
      <c r="G21" s="104"/>
    </row>
    <row r="22" spans="1:7" hidden="1" x14ac:dyDescent="0.2">
      <c r="A22" s="5"/>
      <c r="B22" s="107"/>
      <c r="C22" s="5"/>
      <c r="D22" s="5"/>
      <c r="E22" s="5"/>
      <c r="F22" s="23"/>
      <c r="G22" s="104"/>
    </row>
    <row r="23" spans="1:7" hidden="1" x14ac:dyDescent="0.2">
      <c r="A23" s="5"/>
      <c r="B23" s="107"/>
      <c r="C23" s="5"/>
      <c r="D23" s="5"/>
      <c r="E23" s="5"/>
      <c r="F23" s="23"/>
      <c r="G23" s="104"/>
    </row>
    <row r="24" spans="1:7" hidden="1" x14ac:dyDescent="0.2">
      <c r="A24" s="5"/>
      <c r="B24" s="107"/>
      <c r="C24" s="5"/>
      <c r="D24" s="5"/>
      <c r="E24" s="5"/>
      <c r="F24" s="23"/>
      <c r="G24" s="104"/>
    </row>
    <row r="25" spans="1:7" hidden="1" x14ac:dyDescent="0.2">
      <c r="A25" s="5"/>
      <c r="B25" s="107"/>
      <c r="C25" s="5"/>
      <c r="D25" s="5"/>
      <c r="E25" s="5"/>
      <c r="F25" s="23"/>
      <c r="G25" s="104"/>
    </row>
    <row r="26" spans="1:7" hidden="1" x14ac:dyDescent="0.2">
      <c r="A26" s="5"/>
      <c r="B26" s="107"/>
      <c r="C26" s="5"/>
      <c r="D26" s="5"/>
      <c r="E26" s="5"/>
      <c r="F26" s="23"/>
      <c r="G26" s="104"/>
    </row>
    <row r="27" spans="1:7" hidden="1" x14ac:dyDescent="0.2">
      <c r="A27" s="5"/>
      <c r="B27" s="107"/>
      <c r="C27" s="5"/>
      <c r="D27" s="5"/>
      <c r="E27" s="5"/>
      <c r="F27" s="23"/>
      <c r="G27" s="104"/>
    </row>
    <row r="28" spans="1:7" hidden="1" x14ac:dyDescent="0.2">
      <c r="A28" s="2"/>
      <c r="B28" s="2"/>
      <c r="C28" s="2"/>
      <c r="D28" s="58"/>
      <c r="E28" s="58"/>
      <c r="F28" s="2"/>
      <c r="G28" s="105"/>
    </row>
    <row r="29" spans="1:7" hidden="1" x14ac:dyDescent="0.2">
      <c r="A29" s="2"/>
      <c r="B29" s="2"/>
      <c r="C29" s="2"/>
      <c r="D29" s="2"/>
      <c r="E29" s="2"/>
      <c r="F29" s="2"/>
      <c r="G29" s="105"/>
    </row>
    <row r="30" spans="1:7" hidden="1" x14ac:dyDescent="0.2">
      <c r="A30" s="2"/>
      <c r="B30" s="2"/>
      <c r="C30" s="2"/>
      <c r="D30" s="2"/>
      <c r="E30" s="2"/>
      <c r="F30" s="2"/>
      <c r="G30" s="105"/>
    </row>
    <row r="31" spans="1:7" hidden="1" x14ac:dyDescent="0.2">
      <c r="A31" s="2"/>
      <c r="B31" s="2"/>
      <c r="C31" s="2"/>
      <c r="D31" s="2"/>
      <c r="E31" s="2"/>
      <c r="F31" s="2"/>
      <c r="G31" s="105"/>
    </row>
    <row r="32" spans="1:7" hidden="1" x14ac:dyDescent="0.2">
      <c r="A32" s="2"/>
      <c r="B32" s="2"/>
      <c r="C32" s="2"/>
      <c r="D32" s="2"/>
      <c r="E32" s="2"/>
      <c r="F32" s="2"/>
      <c r="G32" s="105"/>
    </row>
    <row r="33" spans="1:7" hidden="1" x14ac:dyDescent="0.2">
      <c r="A33" s="2"/>
      <c r="B33" s="2"/>
      <c r="C33" s="2"/>
      <c r="D33" s="2"/>
      <c r="E33" s="2"/>
      <c r="F33" s="2"/>
      <c r="G33" s="105"/>
    </row>
    <row r="34" spans="1:7" hidden="1" x14ac:dyDescent="0.2">
      <c r="A34" s="2"/>
      <c r="B34" s="99"/>
      <c r="C34" s="2"/>
      <c r="D34" s="2"/>
      <c r="E34" s="2"/>
      <c r="F34" s="2"/>
      <c r="G34" s="105"/>
    </row>
    <row r="35" spans="1:7" hidden="1" x14ac:dyDescent="0.2">
      <c r="A35" s="2"/>
      <c r="B35" s="2"/>
      <c r="C35" s="2"/>
      <c r="D35" s="2"/>
      <c r="E35" s="2"/>
      <c r="F35" s="2"/>
      <c r="G35" s="105"/>
    </row>
    <row r="36" spans="1:7" hidden="1" x14ac:dyDescent="0.2">
      <c r="A36" s="2"/>
      <c r="B36" s="2"/>
      <c r="C36" s="2"/>
      <c r="D36" s="2"/>
      <c r="E36" s="2"/>
      <c r="F36" s="2"/>
      <c r="G36" s="105"/>
    </row>
    <row r="37" spans="1:7" hidden="1" x14ac:dyDescent="0.2">
      <c r="A37" s="2"/>
      <c r="B37" s="2"/>
      <c r="C37" s="2"/>
      <c r="D37" s="2"/>
      <c r="E37" s="2"/>
      <c r="F37" s="2"/>
      <c r="G37" s="105"/>
    </row>
    <row r="38" spans="1:7" hidden="1" x14ac:dyDescent="0.2">
      <c r="A38" s="2"/>
      <c r="B38" s="99"/>
      <c r="C38" s="2"/>
      <c r="D38" s="2"/>
      <c r="E38" s="101"/>
      <c r="F38" s="2"/>
      <c r="G38" s="105"/>
    </row>
    <row r="39" spans="1:7" hidden="1" x14ac:dyDescent="0.2">
      <c r="A39" s="2"/>
      <c r="B39" s="99"/>
      <c r="C39" s="2"/>
      <c r="D39" s="2"/>
      <c r="E39" s="2"/>
      <c r="F39" s="2"/>
      <c r="G39" s="105"/>
    </row>
    <row r="40" spans="1:7" hidden="1" x14ac:dyDescent="0.2">
      <c r="A40" s="2"/>
      <c r="B40" s="99"/>
      <c r="C40" s="2"/>
      <c r="D40" s="2"/>
      <c r="E40" s="2"/>
      <c r="F40" s="2"/>
      <c r="G40" s="105"/>
    </row>
    <row r="41" spans="1:7" hidden="1" x14ac:dyDescent="0.2">
      <c r="A41" s="2"/>
      <c r="B41" s="2"/>
      <c r="C41" s="2"/>
      <c r="D41" s="2"/>
      <c r="E41" s="2"/>
      <c r="F41" s="2"/>
      <c r="G41" s="105"/>
    </row>
    <row r="42" spans="1:7" hidden="1" x14ac:dyDescent="0.2">
      <c r="A42" s="2"/>
      <c r="B42" s="2"/>
      <c r="C42" s="2"/>
      <c r="D42" s="2"/>
      <c r="E42" s="2"/>
      <c r="F42" s="2"/>
      <c r="G42" s="105"/>
    </row>
    <row r="43" spans="1:7" hidden="1" x14ac:dyDescent="0.2">
      <c r="A43" s="2"/>
      <c r="B43" s="2"/>
      <c r="C43" s="2"/>
      <c r="D43" s="2"/>
      <c r="E43" s="2"/>
      <c r="F43" s="2"/>
      <c r="G43" s="81"/>
    </row>
    <row r="44" spans="1:7" x14ac:dyDescent="0.2">
      <c r="A44" s="2">
        <v>1</v>
      </c>
      <c r="B44" s="2">
        <v>2016</v>
      </c>
      <c r="C44" s="2" t="s">
        <v>140</v>
      </c>
      <c r="D44" s="2" t="s">
        <v>141</v>
      </c>
      <c r="E44" s="2" t="s">
        <v>142</v>
      </c>
      <c r="F44" s="2"/>
      <c r="G44" s="111">
        <v>18885</v>
      </c>
    </row>
    <row r="45" spans="1:7" x14ac:dyDescent="0.2">
      <c r="A45" s="2">
        <v>2</v>
      </c>
      <c r="B45" s="2">
        <v>2016</v>
      </c>
      <c r="C45" s="2" t="s">
        <v>140</v>
      </c>
      <c r="D45" s="2" t="s">
        <v>143</v>
      </c>
      <c r="E45" s="2" t="s">
        <v>144</v>
      </c>
      <c r="F45" s="2"/>
      <c r="G45" s="111">
        <v>153</v>
      </c>
    </row>
    <row r="46" spans="1:7" ht="25.5" x14ac:dyDescent="0.2">
      <c r="A46" s="2">
        <v>3</v>
      </c>
      <c r="B46" s="2">
        <v>2016</v>
      </c>
      <c r="C46" s="2" t="s">
        <v>145</v>
      </c>
      <c r="D46" s="58" t="s">
        <v>146</v>
      </c>
      <c r="E46" s="2" t="s">
        <v>147</v>
      </c>
      <c r="F46" s="2"/>
      <c r="G46" s="111">
        <v>4219</v>
      </c>
    </row>
    <row r="47" spans="1:7" x14ac:dyDescent="0.2">
      <c r="A47" s="2">
        <v>4</v>
      </c>
      <c r="B47" s="2">
        <v>2016</v>
      </c>
      <c r="C47" s="2" t="s">
        <v>145</v>
      </c>
      <c r="D47" s="2" t="s">
        <v>148</v>
      </c>
      <c r="E47" s="2" t="s">
        <v>149</v>
      </c>
      <c r="F47" s="2"/>
      <c r="G47" s="111">
        <v>38776</v>
      </c>
    </row>
    <row r="48" spans="1:7" hidden="1" x14ac:dyDescent="0.2">
      <c r="A48" s="2"/>
      <c r="B48" s="2"/>
      <c r="C48" s="2"/>
      <c r="D48" s="2"/>
      <c r="E48" s="2"/>
      <c r="F48" s="2"/>
      <c r="G48" s="81"/>
    </row>
    <row r="49" spans="1:7" hidden="1" x14ac:dyDescent="0.2">
      <c r="A49" s="2"/>
      <c r="B49" s="2"/>
      <c r="C49" s="2"/>
      <c r="D49" s="2"/>
      <c r="E49" s="2"/>
      <c r="F49" s="2"/>
      <c r="G49" s="81"/>
    </row>
    <row r="50" spans="1:7" hidden="1" x14ac:dyDescent="0.2">
      <c r="A50" s="2"/>
      <c r="B50" s="2"/>
      <c r="C50" s="2"/>
      <c r="D50" s="2"/>
      <c r="E50" s="2"/>
      <c r="F50" s="2"/>
      <c r="G50" s="81"/>
    </row>
    <row r="51" spans="1:7" hidden="1" x14ac:dyDescent="0.2">
      <c r="A51" s="2"/>
      <c r="B51" s="2"/>
      <c r="C51" s="2"/>
      <c r="D51" s="2"/>
      <c r="E51" s="2"/>
      <c r="F51" s="2"/>
      <c r="G51" s="81"/>
    </row>
    <row r="52" spans="1:7" hidden="1" x14ac:dyDescent="0.2">
      <c r="A52" s="2"/>
      <c r="B52" s="2"/>
      <c r="C52" s="2"/>
      <c r="D52" s="2"/>
      <c r="E52" s="2"/>
      <c r="F52" s="2"/>
      <c r="G52" s="81"/>
    </row>
    <row r="53" spans="1:7" hidden="1" x14ac:dyDescent="0.2">
      <c r="A53" s="2"/>
      <c r="B53" s="2"/>
      <c r="C53" s="2"/>
      <c r="D53" s="2"/>
      <c r="E53" s="2"/>
      <c r="F53" s="2"/>
      <c r="G53" s="81"/>
    </row>
    <row r="54" spans="1:7" hidden="1" x14ac:dyDescent="0.2">
      <c r="A54" s="2"/>
      <c r="B54" s="2"/>
      <c r="C54" s="2"/>
      <c r="D54" s="2"/>
      <c r="E54" s="2"/>
      <c r="F54" s="2"/>
      <c r="G54" s="81"/>
    </row>
    <row r="55" spans="1:7" ht="13.5" thickBot="1" x14ac:dyDescent="0.25">
      <c r="A55" s="117" t="s">
        <v>20</v>
      </c>
      <c r="B55" s="118"/>
      <c r="C55" s="118"/>
      <c r="D55" s="118"/>
      <c r="E55" s="118"/>
      <c r="F55" s="119"/>
      <c r="G55" s="82">
        <f>'[1]декабрь ТР 16'!$AC$32</f>
        <v>2539.5178499999997</v>
      </c>
    </row>
    <row r="56" spans="1:7" ht="15.75" thickBot="1" x14ac:dyDescent="0.3">
      <c r="A56" s="120" t="s">
        <v>21</v>
      </c>
      <c r="B56" s="121"/>
      <c r="C56" s="121"/>
      <c r="D56" s="121"/>
      <c r="E56" s="121"/>
      <c r="F56" s="122"/>
      <c r="G56" s="24">
        <f>SUM(G4:G55)</f>
        <v>64572.517849999997</v>
      </c>
    </row>
    <row r="59" spans="1:7" x14ac:dyDescent="0.2">
      <c r="A59" s="83" t="s">
        <v>138</v>
      </c>
      <c r="B59" s="83"/>
      <c r="C59" s="83"/>
      <c r="D59" s="83"/>
      <c r="E59" s="83"/>
    </row>
  </sheetData>
  <mergeCells count="10">
    <mergeCell ref="A56:F56"/>
    <mergeCell ref="A55:F55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topLeftCell="A4" workbookViewId="0">
      <selection activeCell="A20" sqref="A20:E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8.85546875" customWidth="1"/>
  </cols>
  <sheetData>
    <row r="3" spans="1:5" ht="93.75" customHeight="1" x14ac:dyDescent="0.35">
      <c r="A3" s="137" t="s">
        <v>88</v>
      </c>
      <c r="B3" s="137"/>
      <c r="C3" s="137"/>
      <c r="D3" s="137"/>
      <c r="E3" s="137"/>
    </row>
    <row r="5" spans="1:5" ht="15.75" x14ac:dyDescent="0.25">
      <c r="A5" s="116" t="s">
        <v>78</v>
      </c>
      <c r="B5" s="116"/>
      <c r="C5" s="116"/>
      <c r="D5" s="116"/>
      <c r="E5" s="26">
        <v>-32068.84</v>
      </c>
    </row>
    <row r="6" spans="1:5" ht="13.5" thickBot="1" x14ac:dyDescent="0.25"/>
    <row r="7" spans="1:5" ht="48" thickBot="1" x14ac:dyDescent="0.3">
      <c r="A7" s="27"/>
      <c r="B7" s="28" t="s">
        <v>52</v>
      </c>
      <c r="C7" s="28" t="s">
        <v>53</v>
      </c>
      <c r="D7" s="33" t="s">
        <v>54</v>
      </c>
      <c r="E7" s="34" t="s">
        <v>55</v>
      </c>
    </row>
    <row r="8" spans="1:5" ht="15" customHeight="1" x14ac:dyDescent="0.2">
      <c r="A8" s="4" t="s">
        <v>58</v>
      </c>
      <c r="B8" s="5">
        <f>'выборка 15'!AK15</f>
        <v>93719.959999999992</v>
      </c>
      <c r="C8" s="5">
        <f>'выборка 15'!AN15</f>
        <v>54151.770000000004</v>
      </c>
      <c r="D8" s="35">
        <f>'расход по дому ТО'!I23</f>
        <v>4019.9328500000001</v>
      </c>
      <c r="E8" s="133">
        <f>C14-D14</f>
        <v>35606.809150000001</v>
      </c>
    </row>
    <row r="9" spans="1:5" ht="33" customHeight="1" x14ac:dyDescent="0.2">
      <c r="A9" s="3" t="s">
        <v>59</v>
      </c>
      <c r="B9" s="2">
        <v>0</v>
      </c>
      <c r="C9" s="2">
        <v>0</v>
      </c>
      <c r="D9" s="35">
        <f>('выборка 15'!B3*1.74)*2</f>
        <v>13372.248</v>
      </c>
      <c r="E9" s="139"/>
    </row>
    <row r="10" spans="1:5" ht="31.5" customHeight="1" x14ac:dyDescent="0.2">
      <c r="A10" s="3" t="s">
        <v>60</v>
      </c>
      <c r="B10" s="2"/>
      <c r="C10" s="2"/>
      <c r="D10" s="35">
        <f>('выборка 15'!B4*0.15)*2</f>
        <v>1152.78</v>
      </c>
      <c r="E10" s="139"/>
    </row>
    <row r="11" spans="1:5" ht="15" customHeight="1" x14ac:dyDescent="0.2">
      <c r="A11" s="4" t="s">
        <v>61</v>
      </c>
      <c r="B11" s="2">
        <v>0</v>
      </c>
      <c r="C11" s="2">
        <v>0</v>
      </c>
      <c r="D11" s="35"/>
      <c r="E11" s="139"/>
    </row>
    <row r="12" spans="1:5" ht="26.25" customHeight="1" x14ac:dyDescent="0.2">
      <c r="A12" s="3" t="s">
        <v>62</v>
      </c>
      <c r="B12" s="2">
        <v>0</v>
      </c>
      <c r="C12" s="2">
        <v>0</v>
      </c>
      <c r="D12" s="35"/>
      <c r="E12" s="139"/>
    </row>
    <row r="13" spans="1:5" ht="34.5" customHeight="1" thickBot="1" x14ac:dyDescent="0.25">
      <c r="A13" s="36" t="s">
        <v>63</v>
      </c>
      <c r="B13" s="8">
        <v>0</v>
      </c>
      <c r="C13" s="8">
        <v>0</v>
      </c>
      <c r="D13" s="62"/>
      <c r="E13" s="139"/>
    </row>
    <row r="14" spans="1:5" ht="15" customHeight="1" thickBot="1" x14ac:dyDescent="0.3">
      <c r="A14" s="29" t="s">
        <v>71</v>
      </c>
      <c r="B14" s="30">
        <f t="shared" ref="B14:C14" si="0">SUM(B8:B13)</f>
        <v>93719.959999999992</v>
      </c>
      <c r="C14" s="30">
        <f t="shared" si="0"/>
        <v>54151.770000000004</v>
      </c>
      <c r="D14" s="31">
        <f>SUM(D8:D13)</f>
        <v>18544.960849999999</v>
      </c>
      <c r="E14" s="50"/>
    </row>
    <row r="15" spans="1:5" ht="15" customHeight="1" x14ac:dyDescent="0.25">
      <c r="A15" s="60"/>
      <c r="B15" s="60"/>
      <c r="C15" s="60"/>
      <c r="D15" s="61"/>
      <c r="E15" s="61"/>
    </row>
    <row r="16" spans="1:5" ht="15.75" x14ac:dyDescent="0.25">
      <c r="A16" s="116" t="s">
        <v>89</v>
      </c>
      <c r="B16" s="116"/>
      <c r="C16" s="116"/>
      <c r="D16" s="116"/>
      <c r="E16" s="32">
        <f>E5+C14-D14</f>
        <v>3537.9691500000044</v>
      </c>
    </row>
    <row r="17" spans="1:5" ht="15" customHeight="1" x14ac:dyDescent="0.25">
      <c r="A17" s="60"/>
      <c r="B17" s="60"/>
      <c r="C17" s="60"/>
      <c r="D17" s="61"/>
      <c r="E17" s="61"/>
    </row>
    <row r="18" spans="1:5" ht="15" customHeight="1" x14ac:dyDescent="0.25">
      <c r="A18" s="60"/>
      <c r="B18" s="60"/>
      <c r="C18" s="60"/>
      <c r="D18" s="61"/>
      <c r="E18" s="61"/>
    </row>
    <row r="19" spans="1:5" ht="15" customHeight="1" x14ac:dyDescent="0.25">
      <c r="A19" s="60"/>
      <c r="B19" s="60"/>
      <c r="C19" s="60"/>
      <c r="D19" s="61"/>
      <c r="E19" s="61"/>
    </row>
    <row r="20" spans="1:5" ht="15.75" x14ac:dyDescent="0.25">
      <c r="A20" s="116" t="s">
        <v>78</v>
      </c>
      <c r="B20" s="116"/>
      <c r="C20" s="116"/>
      <c r="D20" s="116"/>
      <c r="E20" s="32">
        <v>5315.14</v>
      </c>
    </row>
    <row r="21" spans="1:5" ht="15" customHeight="1" thickBot="1" x14ac:dyDescent="0.3">
      <c r="A21" s="60"/>
      <c r="B21" s="60"/>
      <c r="C21" s="60"/>
      <c r="D21" s="61"/>
      <c r="E21" s="61"/>
    </row>
    <row r="22" spans="1:5" ht="15" customHeight="1" thickBot="1" x14ac:dyDescent="0.25">
      <c r="A22" s="63" t="s">
        <v>72</v>
      </c>
      <c r="B22" s="19">
        <f>'выборка 15'!Q15</f>
        <v>6852.08</v>
      </c>
      <c r="C22" s="19">
        <f>'выборка 15'!T15</f>
        <v>4435.87</v>
      </c>
      <c r="D22" s="64">
        <v>0</v>
      </c>
      <c r="E22" s="65">
        <f>C22-D22</f>
        <v>4435.87</v>
      </c>
    </row>
    <row r="23" spans="1:5" x14ac:dyDescent="0.2">
      <c r="E23" s="37"/>
    </row>
    <row r="24" spans="1:5" ht="15.75" x14ac:dyDescent="0.25">
      <c r="A24" s="116" t="s">
        <v>89</v>
      </c>
      <c r="B24" s="116"/>
      <c r="C24" s="116"/>
      <c r="D24" s="116"/>
      <c r="E24" s="32">
        <f>E20+C22-D22</f>
        <v>9751.01</v>
      </c>
    </row>
    <row r="27" spans="1:5" x14ac:dyDescent="0.2">
      <c r="A27" s="138" t="s">
        <v>86</v>
      </c>
      <c r="B27" s="138"/>
      <c r="C27" s="138"/>
      <c r="D27" s="138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workbookViewId="0">
      <selection activeCell="I7" sqref="I7:I8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41" t="s">
        <v>64</v>
      </c>
      <c r="B2" s="141"/>
      <c r="C2" s="141"/>
      <c r="D2" s="141"/>
      <c r="E2" s="141"/>
      <c r="F2" s="141"/>
      <c r="G2" s="141"/>
      <c r="H2" s="141"/>
      <c r="I2" s="141"/>
    </row>
    <row r="3" spans="1:9" ht="17.25" x14ac:dyDescent="0.3">
      <c r="A3" s="141" t="s">
        <v>74</v>
      </c>
      <c r="B3" s="141"/>
      <c r="C3" s="141"/>
      <c r="D3" s="141"/>
      <c r="E3" s="141"/>
      <c r="F3" s="141"/>
      <c r="G3" s="141"/>
      <c r="H3" s="141"/>
      <c r="I3" s="141"/>
    </row>
    <row r="4" spans="1:9" ht="17.25" x14ac:dyDescent="0.3">
      <c r="A4" s="141" t="s">
        <v>87</v>
      </c>
      <c r="B4" s="141"/>
      <c r="C4" s="141"/>
      <c r="D4" s="141"/>
      <c r="E4" s="141"/>
      <c r="F4" s="141"/>
      <c r="G4" s="141"/>
      <c r="H4" s="141"/>
      <c r="I4" s="141"/>
    </row>
    <row r="5" spans="1:9" ht="13.5" thickBot="1" x14ac:dyDescent="0.25"/>
    <row r="6" spans="1:9" ht="45" x14ac:dyDescent="0.2">
      <c r="A6" s="68" t="s">
        <v>12</v>
      </c>
      <c r="B6" s="69" t="s">
        <v>13</v>
      </c>
      <c r="C6" s="70" t="s">
        <v>14</v>
      </c>
      <c r="D6" s="70" t="s">
        <v>65</v>
      </c>
      <c r="E6" s="70" t="s">
        <v>16</v>
      </c>
      <c r="F6" s="71" t="s">
        <v>79</v>
      </c>
      <c r="G6" s="71" t="s">
        <v>66</v>
      </c>
      <c r="H6" s="71" t="s">
        <v>19</v>
      </c>
      <c r="I6" s="72" t="s">
        <v>67</v>
      </c>
    </row>
    <row r="7" spans="1:9" ht="38.25" x14ac:dyDescent="0.2">
      <c r="A7" s="77">
        <v>1</v>
      </c>
      <c r="B7" s="77">
        <v>2015</v>
      </c>
      <c r="C7" s="77" t="s">
        <v>80</v>
      </c>
      <c r="D7" s="77"/>
      <c r="E7" s="77" t="s">
        <v>81</v>
      </c>
      <c r="F7" s="80" t="s">
        <v>82</v>
      </c>
      <c r="G7" s="77"/>
      <c r="H7" s="77"/>
      <c r="I7" s="77">
        <v>3191.54</v>
      </c>
    </row>
    <row r="8" spans="1:9" x14ac:dyDescent="0.2">
      <c r="A8" s="77">
        <v>2</v>
      </c>
      <c r="B8" s="77">
        <v>2015</v>
      </c>
      <c r="C8" s="80" t="s">
        <v>80</v>
      </c>
      <c r="D8" s="80" t="s">
        <v>83</v>
      </c>
      <c r="E8" s="80" t="s">
        <v>84</v>
      </c>
      <c r="F8" s="77"/>
      <c r="G8" s="77"/>
      <c r="H8" s="77"/>
      <c r="I8" s="80" t="s">
        <v>85</v>
      </c>
    </row>
    <row r="9" spans="1:9" x14ac:dyDescent="0.2">
      <c r="A9" s="77"/>
      <c r="B9" s="77"/>
      <c r="C9" s="77"/>
      <c r="D9" s="77"/>
      <c r="E9" s="77"/>
      <c r="F9" s="77"/>
      <c r="G9" s="77"/>
      <c r="H9" s="77"/>
      <c r="I9" s="77"/>
    </row>
    <row r="10" spans="1:9" x14ac:dyDescent="0.2">
      <c r="A10" s="77"/>
      <c r="B10" s="77"/>
      <c r="C10" s="77"/>
      <c r="D10" s="77"/>
      <c r="E10" s="77"/>
      <c r="F10" s="77"/>
      <c r="G10" s="77"/>
      <c r="H10" s="77"/>
      <c r="I10" s="77"/>
    </row>
    <row r="11" spans="1:9" x14ac:dyDescent="0.2">
      <c r="A11" s="77"/>
      <c r="B11" s="77"/>
      <c r="C11" s="77"/>
      <c r="D11" s="77"/>
      <c r="E11" s="77"/>
      <c r="F11" s="77"/>
      <c r="G11" s="77"/>
      <c r="H11" s="77"/>
      <c r="I11" s="77"/>
    </row>
    <row r="12" spans="1:9" x14ac:dyDescent="0.2">
      <c r="A12" s="77"/>
      <c r="B12" s="77"/>
      <c r="C12" s="77"/>
      <c r="D12" s="77"/>
      <c r="E12" s="77"/>
      <c r="F12" s="77"/>
      <c r="G12" s="77"/>
      <c r="H12" s="77"/>
      <c r="I12" s="77"/>
    </row>
    <row r="13" spans="1:9" x14ac:dyDescent="0.2">
      <c r="A13" s="73"/>
      <c r="B13" s="74"/>
      <c r="C13" s="75"/>
      <c r="D13" s="76"/>
      <c r="E13" s="77"/>
      <c r="F13" s="78"/>
      <c r="G13" s="78"/>
      <c r="H13" s="78"/>
      <c r="I13" s="79"/>
    </row>
    <row r="14" spans="1:9" hidden="1" x14ac:dyDescent="0.2">
      <c r="A14" s="38"/>
      <c r="B14" s="39"/>
      <c r="C14" s="40"/>
      <c r="D14" s="41"/>
      <c r="E14" s="42"/>
      <c r="F14" s="43"/>
      <c r="G14" s="43"/>
      <c r="H14" s="43"/>
      <c r="I14" s="44"/>
    </row>
    <row r="15" spans="1:9" hidden="1" x14ac:dyDescent="0.2">
      <c r="A15" s="38"/>
      <c r="B15" s="39"/>
      <c r="C15" s="40"/>
      <c r="D15" s="41"/>
      <c r="E15" s="42"/>
      <c r="F15" s="43"/>
      <c r="G15" s="43"/>
      <c r="H15" s="43"/>
      <c r="I15" s="44"/>
    </row>
    <row r="16" spans="1:9" hidden="1" x14ac:dyDescent="0.2">
      <c r="A16" s="38"/>
      <c r="B16" s="39"/>
      <c r="C16" s="40"/>
      <c r="D16" s="41"/>
      <c r="E16" s="42"/>
      <c r="F16" s="43"/>
      <c r="G16" s="43"/>
      <c r="H16" s="43"/>
      <c r="I16" s="44"/>
    </row>
    <row r="17" spans="1:9" hidden="1" x14ac:dyDescent="0.2">
      <c r="A17" s="38"/>
      <c r="B17" s="39"/>
      <c r="C17" s="40"/>
      <c r="D17" s="41"/>
      <c r="E17" s="42"/>
      <c r="F17" s="43"/>
      <c r="G17" s="43"/>
      <c r="H17" s="43"/>
      <c r="I17" s="44"/>
    </row>
    <row r="18" spans="1:9" hidden="1" x14ac:dyDescent="0.2">
      <c r="A18" s="38"/>
      <c r="B18" s="39"/>
      <c r="C18" s="40"/>
      <c r="D18" s="41"/>
      <c r="E18" s="42"/>
      <c r="F18" s="43"/>
      <c r="G18" s="43"/>
      <c r="H18" s="43"/>
      <c r="I18" s="44"/>
    </row>
    <row r="19" spans="1:9" hidden="1" x14ac:dyDescent="0.2">
      <c r="A19" s="38"/>
      <c r="B19" s="39"/>
      <c r="C19" s="40"/>
      <c r="D19" s="41"/>
      <c r="E19" s="42"/>
      <c r="F19" s="43"/>
      <c r="G19" s="43"/>
      <c r="H19" s="43"/>
      <c r="I19" s="44"/>
    </row>
    <row r="20" spans="1:9" hidden="1" x14ac:dyDescent="0.2">
      <c r="A20" s="38"/>
      <c r="B20" s="39"/>
      <c r="C20" s="40"/>
      <c r="D20" s="41"/>
      <c r="E20" s="42"/>
      <c r="F20" s="43"/>
      <c r="G20" s="43"/>
      <c r="H20" s="43"/>
      <c r="I20" s="44"/>
    </row>
    <row r="21" spans="1:9" hidden="1" x14ac:dyDescent="0.2">
      <c r="A21" s="38"/>
      <c r="B21" s="39"/>
      <c r="C21" s="40"/>
      <c r="D21" s="41"/>
      <c r="E21" s="42"/>
      <c r="F21" s="43"/>
      <c r="G21" s="43"/>
      <c r="H21" s="43"/>
      <c r="I21" s="44"/>
    </row>
    <row r="22" spans="1:9" ht="15.75" thickBot="1" x14ac:dyDescent="0.25">
      <c r="A22" s="45"/>
      <c r="B22" s="142" t="s">
        <v>68</v>
      </c>
      <c r="C22" s="143"/>
      <c r="D22" s="143"/>
      <c r="E22" s="143"/>
      <c r="F22" s="143"/>
      <c r="G22" s="143"/>
      <c r="H22" s="144"/>
      <c r="I22" s="46">
        <f>'выборка 15'!AO15+'выборка 15'!AP15</f>
        <v>828.39285000000007</v>
      </c>
    </row>
    <row r="23" spans="1:9" ht="15.75" thickBot="1" x14ac:dyDescent="0.3">
      <c r="A23" s="120" t="s">
        <v>69</v>
      </c>
      <c r="B23" s="121"/>
      <c r="C23" s="121"/>
      <c r="D23" s="47"/>
      <c r="E23" s="47"/>
      <c r="F23" s="47"/>
      <c r="G23" s="47"/>
      <c r="H23" s="47"/>
      <c r="I23" s="48">
        <f>SUM(I7:I22)</f>
        <v>4019.9328500000001</v>
      </c>
    </row>
    <row r="24" spans="1:9" x14ac:dyDescent="0.2">
      <c r="A24" s="145"/>
      <c r="B24" s="145"/>
      <c r="C24" s="146"/>
      <c r="D24" s="146"/>
      <c r="E24" s="146"/>
      <c r="F24" s="146"/>
      <c r="G24" s="146"/>
      <c r="H24" s="146"/>
      <c r="I24" s="146"/>
    </row>
    <row r="28" spans="1:9" ht="15" x14ac:dyDescent="0.25">
      <c r="A28" s="140" t="s">
        <v>86</v>
      </c>
      <c r="B28" s="140"/>
      <c r="C28" s="140"/>
      <c r="D28" s="140"/>
      <c r="E28" s="140"/>
      <c r="F28" s="140"/>
      <c r="G28" s="140"/>
      <c r="H28" s="140"/>
      <c r="I28" s="140"/>
    </row>
  </sheetData>
  <mergeCells count="7">
    <mergeCell ref="A28:I28"/>
    <mergeCell ref="A2:I2"/>
    <mergeCell ref="A3:I3"/>
    <mergeCell ref="A4:I4"/>
    <mergeCell ref="B22:H22"/>
    <mergeCell ref="A23:C23"/>
    <mergeCell ref="A24:I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 ТР 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2017-01-16T13:01:12Z</cp:lastPrinted>
  <dcterms:created xsi:type="dcterms:W3CDTF">2015-02-24T21:57:31Z</dcterms:created>
  <dcterms:modified xsi:type="dcterms:W3CDTF">2017-04-15T11:53:48Z</dcterms:modified>
</cp:coreProperties>
</file>