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2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5" r:id="rId5"/>
    <sheet name="расход по дому ТР 15 (2)" sheetId="6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D7" i="5" l="1"/>
  <c r="D8" i="5" s="1"/>
  <c r="G28" i="6"/>
  <c r="G29" i="6"/>
  <c r="C7" i="5"/>
  <c r="B7" i="5"/>
  <c r="C8" i="5"/>
  <c r="B8" i="5"/>
  <c r="D10" i="5" l="1"/>
  <c r="G32" i="2" l="1"/>
  <c r="D9" i="4"/>
  <c r="D8" i="4"/>
  <c r="C7" i="4"/>
  <c r="B7" i="4"/>
  <c r="AE9" i="3" l="1"/>
  <c r="AC9" i="3"/>
  <c r="AA9" i="3"/>
  <c r="Y9" i="3"/>
  <c r="U9" i="3"/>
  <c r="O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AK15" i="3"/>
  <c r="G15" i="3" l="1"/>
  <c r="D15" i="3"/>
  <c r="E6" i="1" l="1"/>
  <c r="AH15" i="3" l="1"/>
  <c r="AE15" i="3"/>
  <c r="AJ15" i="3"/>
  <c r="AG15" i="3"/>
  <c r="C7" i="1" s="1"/>
  <c r="C15" i="3"/>
  <c r="B10" i="4" s="1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10" i="4" l="1"/>
  <c r="D6" i="1" s="1"/>
  <c r="C8" i="1"/>
  <c r="N15" i="3"/>
  <c r="G33" i="2" s="1"/>
  <c r="D7" i="1" l="1"/>
  <c r="F7" i="1"/>
  <c r="D8" i="1"/>
  <c r="F8" i="1"/>
  <c r="D7" i="4"/>
  <c r="F6" i="1" l="1"/>
  <c r="D10" i="4"/>
</calcChain>
</file>

<file path=xl/sharedStrings.xml><?xml version="1.0" encoding="utf-8"?>
<sst xmlns="http://schemas.openxmlformats.org/spreadsheetml/2006/main" count="155" uniqueCount="112">
  <si>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</si>
  <si>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</si>
  <si>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</si>
  <si>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</si>
  <si>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</si>
  <si>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</si>
  <si>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</si>
  <si>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</si>
  <si>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</si>
  <si>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</si>
  <si>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</si>
  <si>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</si>
  <si>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</si>
  <si>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</si>
  <si>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</si>
  <si>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</si>
  <si>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</si>
  <si>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</si>
  <si>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</si>
  <si>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</si>
  <si>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</si>
  <si>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</si>
  <si>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</si>
  <si>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</si>
  <si>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</si>
  <si>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</si>
  <si>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</si>
  <si>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</si>
  <si>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</si>
  <si>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</si>
  <si>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</si>
  <si>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</si>
  <si>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</si>
  <si>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</si>
  <si>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</si>
  <si>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</si>
  <si>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</si>
  <si>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</si>
  <si>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</si>
  <si>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</si>
  <si>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</si>
  <si>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</si>
  <si>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</si>
  <si>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</si>
  <si>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</si>
  <si>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</si>
  <si>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</si>
  <si>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</si>
  <si>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</si>
  <si>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</si>
  <si>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</si>
  <si>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</si>
  <si>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</si>
  <si>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</si>
  <si>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</si>
  <si>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</si>
  <si>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</si>
  <si>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</si>
  <si>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</si>
  <si>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</si>
  <si>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</si>
  <si>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</si>
  <si>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</si>
  <si>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</si>
  <si>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</si>
  <si>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Р. Люксембург, 305</t>
  </si>
  <si>
    <t>Генеральный директор ООО У0 "ТаганСервис"____________________________________________Брехов Ю.А.</t>
  </si>
  <si>
    <t>в доме по  адресу ул. Р.Люксембург, 305 за период с 01.06.2015 по 31.07.2015гг.</t>
  </si>
  <si>
    <t>Содержание и Ремонт жилья</t>
  </si>
  <si>
    <t>Переходящее сальдо на 01.01.2016 г</t>
  </si>
  <si>
    <t>корректировка осенне-весеннего осмотра</t>
  </si>
  <si>
    <t>корректировка сметы №31 от 30.06.2015 г</t>
  </si>
  <si>
    <t>корректировка сметы №32 от 30.06.2015 г</t>
  </si>
  <si>
    <t>корректировка сметы №30 от 30.10.2015 г</t>
  </si>
  <si>
    <t>январь</t>
  </si>
  <si>
    <t>кв.44,43,42</t>
  </si>
  <si>
    <t>ремонт щита этажного</t>
  </si>
  <si>
    <t>кв.9,13</t>
  </si>
  <si>
    <t>смена труб стояка ХВС</t>
  </si>
  <si>
    <t>февраль</t>
  </si>
  <si>
    <t>кв.43,44</t>
  </si>
  <si>
    <t>март</t>
  </si>
  <si>
    <t>подвал</t>
  </si>
  <si>
    <t>установка решеток на продухи с их изготовлением</t>
  </si>
  <si>
    <t>подъезд 1,4 ВРУ</t>
  </si>
  <si>
    <t>закрепление эл.проводов и замер напряжения в ВРУ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</si>
  <si>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 ул. Р.Люксембург, 305</t>
  </si>
  <si>
    <t xml:space="preserve">Информация о выполненных работах по статье "Содержание и Ремонт жилья" по адресу ул. Р.Люксембург, 305  за период 01.01.2016 г по 31.07.2016 г </t>
  </si>
  <si>
    <t>июль</t>
  </si>
  <si>
    <t>придомовая территория</t>
  </si>
  <si>
    <t>покос травы</t>
  </si>
  <si>
    <t>внутридомовая система ЦО</t>
  </si>
  <si>
    <t>гидравлические испытания ЦО</t>
  </si>
  <si>
    <t>ввод ЦО</t>
  </si>
  <si>
    <t>гидравлические испытания ввода ЦО</t>
  </si>
  <si>
    <t>дезинсекция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</si>
  <si>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</si>
  <si>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</si>
  <si>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</si>
  <si>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</si>
  <si>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Переходящее сальдо на 01.08.2016 г</t>
  </si>
  <si>
    <t>Информация о собранных и израсходованных денежных средствах по статье " Ремонт Жилья" за период с 01.08.2016 г по 31.12.2016 г по адресу  ул. Р.Люксембург, 305</t>
  </si>
  <si>
    <t xml:space="preserve"> Ремонт жилья</t>
  </si>
  <si>
    <t>дебиторская задолженность жителей по состоянию  на 01.01.2017 г. состовляет:</t>
  </si>
  <si>
    <t>Остаток денежных средств дома по статье "Ремонт жилья" на 31.12.2016 г</t>
  </si>
  <si>
    <t>август</t>
  </si>
  <si>
    <t>кровля</t>
  </si>
  <si>
    <t>ремонт кровли</t>
  </si>
  <si>
    <t>ноябрь</t>
  </si>
  <si>
    <t>кв.69</t>
  </si>
  <si>
    <t>кв.45</t>
  </si>
  <si>
    <t xml:space="preserve">Информация о выполненных работах по статье " Ремонт жилья" по адресу ул. Р.Люксембург, 305  за период 01.08.2016 г по 31.12.2016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</si>
</sst>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20" xfId="0" applyFont="1" applyBorder="1"/>
    <xf numFmtId="0" fontId="4" fillId="0" borderId="12" xfId="0" applyFont="1" applyBorder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2" fontId="0" fillId="0" borderId="0" xfId="0" applyNumberFormat="1"/>
    <xf numFmtId="2" fontId="8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AF36">
            <v>218441.47000000003</v>
          </cell>
          <cell r="AH36">
            <v>195470.81</v>
          </cell>
          <cell r="AJ36">
            <v>2932.0621499999997</v>
          </cell>
          <cell r="AL36">
            <v>110.90774999999999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6">
          <cell r="AJ36">
            <v>398521.81000000011</v>
          </cell>
          <cell r="AL36">
            <v>353504.56999999995</v>
          </cell>
        </row>
      </sheetData>
      <sheetData sheetId="14"/>
      <sheetData sheetId="15"/>
      <sheetData sheetId="16">
        <row r="36">
          <cell r="AJ36">
            <v>33237.4</v>
          </cell>
          <cell r="AL36">
            <v>28497.59</v>
          </cell>
          <cell r="AN36">
            <v>427.46384999999998</v>
          </cell>
          <cell r="AP36">
            <v>16.622250000000001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5">
          <cell r="Y35">
            <v>77443.05</v>
          </cell>
          <cell r="AA35">
            <v>62455.5</v>
          </cell>
          <cell r="AC35">
            <v>936.83249999999998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25</v>
      </c>
      <c r="B2" s="13" t="s">
        <v>26</v>
      </c>
      <c r="C2" s="13" t="s">
        <v>27</v>
      </c>
      <c r="D2" s="13" t="s">
        <v>29</v>
      </c>
      <c r="E2" s="16" t="s">
        <v>36</v>
      </c>
      <c r="F2" s="13" t="s">
        <v>28</v>
      </c>
      <c r="G2" s="13" t="s">
        <v>30</v>
      </c>
      <c r="H2" s="16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3" t="s">
        <v>56</v>
      </c>
      <c r="AF2" s="13" t="s">
        <v>29</v>
      </c>
      <c r="AG2" s="16" t="s">
        <v>36</v>
      </c>
      <c r="AH2" s="13" t="s">
        <v>57</v>
      </c>
      <c r="AI2" s="13" t="s">
        <v>30</v>
      </c>
      <c r="AJ2" s="16" t="s">
        <v>37</v>
      </c>
      <c r="AK2" s="16" t="s">
        <v>64</v>
      </c>
      <c r="AL2" s="16" t="s">
        <v>35</v>
      </c>
    </row>
    <row r="3" spans="1:38" x14ac:dyDescent="0.2">
      <c r="A3" s="11" t="s">
        <v>65</v>
      </c>
      <c r="B3" s="4">
        <v>3323.69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3">
        <f>AB3*1.5%</f>
        <v>0</v>
      </c>
      <c r="AL3" s="19">
        <f>AJ3*1.5%</f>
        <v>0</v>
      </c>
    </row>
    <row r="4" spans="1:38" x14ac:dyDescent="0.2">
      <c r="A4" s="11" t="s">
        <v>65</v>
      </c>
      <c r="B4" s="4">
        <v>3323.69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65</v>
      </c>
      <c r="B5" s="4">
        <v>3323.69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3">
        <f t="shared" si="6"/>
        <v>0</v>
      </c>
      <c r="AL5" s="19">
        <f t="shared" si="7"/>
        <v>0</v>
      </c>
    </row>
    <row r="6" spans="1:38" x14ac:dyDescent="0.2">
      <c r="A6" s="11" t="s">
        <v>65</v>
      </c>
      <c r="B6" s="4">
        <v>3323.69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3">
        <f t="shared" si="6"/>
        <v>0</v>
      </c>
      <c r="AL6" s="19">
        <f t="shared" si="7"/>
        <v>0</v>
      </c>
    </row>
    <row r="7" spans="1:38" x14ac:dyDescent="0.2">
      <c r="A7" s="11" t="s">
        <v>65</v>
      </c>
      <c r="B7" s="4">
        <v>3323.69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3">
        <f t="shared" si="6"/>
        <v>0</v>
      </c>
      <c r="AL7" s="19">
        <f t="shared" si="7"/>
        <v>0</v>
      </c>
    </row>
    <row r="8" spans="1:38" x14ac:dyDescent="0.2">
      <c r="A8" s="11" t="s">
        <v>65</v>
      </c>
      <c r="B8" s="4">
        <v>3323.69</v>
      </c>
      <c r="C8" s="2">
        <v>16618.7</v>
      </c>
      <c r="D8" s="2">
        <v>0</v>
      </c>
      <c r="E8" s="17">
        <f t="shared" si="0"/>
        <v>16618.7</v>
      </c>
      <c r="F8" s="2">
        <v>249.75</v>
      </c>
      <c r="G8" s="2">
        <v>0</v>
      </c>
      <c r="H8" s="17">
        <f t="shared" si="1"/>
        <v>249.75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3.7462499999999999</v>
      </c>
      <c r="O8" s="2">
        <v>1861.33</v>
      </c>
      <c r="P8" s="2">
        <v>27.97</v>
      </c>
      <c r="Q8" s="2">
        <v>0</v>
      </c>
      <c r="R8" s="2">
        <v>0</v>
      </c>
      <c r="S8" s="2">
        <v>0</v>
      </c>
      <c r="T8" s="2">
        <v>0</v>
      </c>
      <c r="U8" s="2">
        <v>8309.4500000000007</v>
      </c>
      <c r="V8" s="2">
        <v>124.88</v>
      </c>
      <c r="W8" s="2">
        <v>0</v>
      </c>
      <c r="X8" s="2">
        <v>0</v>
      </c>
      <c r="Y8" s="2">
        <v>5982.77</v>
      </c>
      <c r="Z8" s="2">
        <v>89.91</v>
      </c>
      <c r="AA8" s="2">
        <v>997.19</v>
      </c>
      <c r="AB8" s="2">
        <v>14.99</v>
      </c>
      <c r="AC8" s="2">
        <v>6846.95</v>
      </c>
      <c r="AD8" s="2">
        <v>102.9</v>
      </c>
      <c r="AE8" s="2">
        <v>12297.87</v>
      </c>
      <c r="AF8" s="2">
        <v>0</v>
      </c>
      <c r="AG8" s="17">
        <f t="shared" si="4"/>
        <v>12297.87</v>
      </c>
      <c r="AH8" s="2">
        <v>0</v>
      </c>
      <c r="AI8" s="2">
        <v>0</v>
      </c>
      <c r="AJ8" s="17">
        <f t="shared" si="5"/>
        <v>0</v>
      </c>
      <c r="AK8" s="33">
        <f t="shared" si="6"/>
        <v>0.22484999999999999</v>
      </c>
      <c r="AL8" s="19">
        <f t="shared" si="7"/>
        <v>0</v>
      </c>
    </row>
    <row r="9" spans="1:38" x14ac:dyDescent="0.2">
      <c r="A9" s="11" t="s">
        <v>65</v>
      </c>
      <c r="B9" s="4">
        <v>3323.69</v>
      </c>
      <c r="C9" s="2">
        <v>10730.53</v>
      </c>
      <c r="D9" s="2">
        <v>0</v>
      </c>
      <c r="E9" s="17">
        <f t="shared" si="0"/>
        <v>10730.53</v>
      </c>
      <c r="F9" s="2">
        <v>13747.1</v>
      </c>
      <c r="G9" s="2">
        <v>0</v>
      </c>
      <c r="H9" s="17">
        <f t="shared" si="1"/>
        <v>13747.1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206.20650000000001</v>
      </c>
      <c r="O9" s="2">
        <f>1994.26+824.71</f>
        <v>2818.9700000000003</v>
      </c>
      <c r="P9" s="2">
        <v>1729.16</v>
      </c>
      <c r="Q9" s="2">
        <v>0</v>
      </c>
      <c r="R9" s="2">
        <v>0</v>
      </c>
      <c r="S9" s="2">
        <v>0</v>
      </c>
      <c r="T9" s="2">
        <v>0</v>
      </c>
      <c r="U9" s="2">
        <f>8309.45+1018.74</f>
        <v>9328.19</v>
      </c>
      <c r="V9" s="2">
        <v>7662.96</v>
      </c>
      <c r="W9" s="2">
        <v>0</v>
      </c>
      <c r="X9" s="2">
        <v>0</v>
      </c>
      <c r="Y9" s="2">
        <f>6248.66+4967.49</f>
        <v>11216.15</v>
      </c>
      <c r="Z9" s="2">
        <v>5568.9</v>
      </c>
      <c r="AA9" s="2">
        <f>1163.39+748.11</f>
        <v>1911.5</v>
      </c>
      <c r="AB9" s="2">
        <v>935.4</v>
      </c>
      <c r="AC9" s="2">
        <f>7245.73+4736.33</f>
        <v>11982.06</v>
      </c>
      <c r="AD9" s="2">
        <v>6352.14</v>
      </c>
      <c r="AE9" s="2">
        <f>30013.39+11011.9</f>
        <v>41025.29</v>
      </c>
      <c r="AF9" s="2">
        <v>0</v>
      </c>
      <c r="AG9" s="17">
        <f t="shared" si="4"/>
        <v>41025.29</v>
      </c>
      <c r="AH9" s="2">
        <v>13023.97</v>
      </c>
      <c r="AI9" s="2">
        <v>0</v>
      </c>
      <c r="AJ9" s="17">
        <f t="shared" si="5"/>
        <v>13023.97</v>
      </c>
      <c r="AK9" s="33">
        <f t="shared" si="6"/>
        <v>14.030999999999999</v>
      </c>
      <c r="AL9" s="19">
        <f t="shared" si="7"/>
        <v>195.35954999999998</v>
      </c>
    </row>
    <row r="10" spans="1:38" x14ac:dyDescent="0.2">
      <c r="A10" s="11" t="s">
        <v>65</v>
      </c>
      <c r="B10" s="4">
        <v>3323.69</v>
      </c>
      <c r="C10" s="2">
        <v>0</v>
      </c>
      <c r="D10" s="2">
        <v>0</v>
      </c>
      <c r="E10" s="17">
        <f t="shared" si="0"/>
        <v>0</v>
      </c>
      <c r="F10" s="2">
        <v>7272.57</v>
      </c>
      <c r="G10" s="2">
        <v>0</v>
      </c>
      <c r="H10" s="17">
        <f t="shared" si="1"/>
        <v>7272.57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109.08855</v>
      </c>
      <c r="O10" s="2">
        <v>1994.26</v>
      </c>
      <c r="P10" s="2">
        <v>219.44</v>
      </c>
      <c r="Q10" s="2">
        <v>0</v>
      </c>
      <c r="R10" s="2">
        <v>0</v>
      </c>
      <c r="S10" s="2">
        <v>0</v>
      </c>
      <c r="T10" s="2">
        <v>0</v>
      </c>
      <c r="U10" s="2">
        <v>8309.4500000000007</v>
      </c>
      <c r="V10" s="2">
        <v>8016.76</v>
      </c>
      <c r="W10" s="2">
        <v>0</v>
      </c>
      <c r="X10" s="2">
        <v>0</v>
      </c>
      <c r="Y10" s="2">
        <v>6248.66</v>
      </c>
      <c r="Z10" s="2">
        <v>8339.69</v>
      </c>
      <c r="AA10" s="2">
        <v>1163.3900000000001</v>
      </c>
      <c r="AB10" s="2">
        <v>1430.73</v>
      </c>
      <c r="AC10" s="2">
        <v>7245.73</v>
      </c>
      <c r="AD10" s="2">
        <v>9013.91</v>
      </c>
      <c r="AE10" s="2">
        <v>30013.39</v>
      </c>
      <c r="AF10" s="2">
        <v>0</v>
      </c>
      <c r="AG10" s="17">
        <f t="shared" si="4"/>
        <v>30013.39</v>
      </c>
      <c r="AH10" s="2">
        <v>31238.06</v>
      </c>
      <c r="AI10" s="2"/>
      <c r="AJ10" s="17">
        <f t="shared" si="5"/>
        <v>31238.06</v>
      </c>
      <c r="AK10" s="33">
        <f t="shared" si="6"/>
        <v>21.46095</v>
      </c>
      <c r="AL10" s="19">
        <f t="shared" si="7"/>
        <v>468.57089999999999</v>
      </c>
    </row>
    <row r="11" spans="1:38" x14ac:dyDescent="0.2">
      <c r="A11" s="11" t="s">
        <v>65</v>
      </c>
      <c r="B11" s="4">
        <v>3323.69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3">
        <f t="shared" si="6"/>
        <v>0</v>
      </c>
      <c r="AL11" s="19">
        <f t="shared" si="7"/>
        <v>0</v>
      </c>
    </row>
    <row r="12" spans="1:38" x14ac:dyDescent="0.2">
      <c r="A12" s="11" t="s">
        <v>65</v>
      </c>
      <c r="B12" s="4">
        <v>3323.69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3">
        <f t="shared" si="6"/>
        <v>0</v>
      </c>
      <c r="AL12" s="19">
        <f t="shared" si="7"/>
        <v>0</v>
      </c>
    </row>
    <row r="13" spans="1:38" x14ac:dyDescent="0.2">
      <c r="A13" s="11" t="s">
        <v>65</v>
      </c>
      <c r="B13" s="4">
        <v>3323.69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3">
        <f t="shared" si="6"/>
        <v>0</v>
      </c>
      <c r="AL13" s="19">
        <f t="shared" si="7"/>
        <v>0</v>
      </c>
    </row>
    <row r="14" spans="1:38" ht="13.5" thickBot="1" x14ac:dyDescent="0.25">
      <c r="A14" s="11" t="s">
        <v>65</v>
      </c>
      <c r="B14" s="4">
        <v>3323.69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3">
        <f t="shared" si="6"/>
        <v>0</v>
      </c>
      <c r="AL14" s="19">
        <f t="shared" si="7"/>
        <v>0</v>
      </c>
    </row>
    <row r="15" spans="1:38" ht="13.5" thickBot="1" x14ac:dyDescent="0.25">
      <c r="A15" s="9" t="s">
        <v>24</v>
      </c>
      <c r="B15" s="8">
        <v>0</v>
      </c>
      <c r="C15" s="8">
        <f t="shared" ref="C15:G15" si="8">SUM(C3:C14)</f>
        <v>27349.230000000003</v>
      </c>
      <c r="D15" s="8">
        <f t="shared" si="8"/>
        <v>0</v>
      </c>
      <c r="E15" s="18">
        <f t="shared" si="8"/>
        <v>27349.230000000003</v>
      </c>
      <c r="F15" s="8">
        <f t="shared" si="8"/>
        <v>21269.42</v>
      </c>
      <c r="G15" s="8">
        <f t="shared" si="8"/>
        <v>0</v>
      </c>
      <c r="H15" s="18">
        <f t="shared" ref="H15:AE15" si="9">SUM(H3:H14)</f>
        <v>21269.42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319.04129999999998</v>
      </c>
      <c r="O15" s="9">
        <f t="shared" si="9"/>
        <v>6674.56</v>
      </c>
      <c r="P15" s="8">
        <f t="shared" si="9"/>
        <v>1976.5700000000002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25947.09</v>
      </c>
      <c r="V15" s="8">
        <f t="shared" si="9"/>
        <v>15804.6</v>
      </c>
      <c r="W15" s="8">
        <f t="shared" si="9"/>
        <v>0</v>
      </c>
      <c r="X15" s="8">
        <f t="shared" si="9"/>
        <v>0</v>
      </c>
      <c r="Y15" s="8">
        <f t="shared" si="9"/>
        <v>23447.579999999998</v>
      </c>
      <c r="Z15" s="8">
        <f t="shared" si="9"/>
        <v>13998.5</v>
      </c>
      <c r="AA15" s="8">
        <f t="shared" si="9"/>
        <v>4072.08</v>
      </c>
      <c r="AB15" s="8">
        <f t="shared" si="9"/>
        <v>2381.12</v>
      </c>
      <c r="AC15" s="8">
        <f t="shared" si="9"/>
        <v>26074.739999999998</v>
      </c>
      <c r="AD15" s="10">
        <f t="shared" si="9"/>
        <v>15468.95</v>
      </c>
      <c r="AE15" s="8">
        <f t="shared" si="9"/>
        <v>83336.55</v>
      </c>
      <c r="AF15" s="8"/>
      <c r="AG15" s="18">
        <f>SUM(AG3:AG14)</f>
        <v>83336.55</v>
      </c>
      <c r="AH15" s="8">
        <f>SUM(AH3:AH14)</f>
        <v>44262.03</v>
      </c>
      <c r="AI15" s="8"/>
      <c r="AJ15" s="18">
        <f>SUM(AJ3:AJ14)</f>
        <v>44262.03</v>
      </c>
      <c r="AK15" s="18">
        <f t="shared" ref="AK15" si="10">SUM(AK3:AK14)</f>
        <v>35.716799999999999</v>
      </c>
      <c r="AL15" s="20">
        <f t="shared" ref="AL15" si="11">SUM(AL3:AL14)</f>
        <v>663.93044999999995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2" sqref="B2:F1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9" t="s">
        <v>13</v>
      </c>
      <c r="C2" s="59"/>
      <c r="D2" s="59"/>
      <c r="E2" s="59"/>
      <c r="F2" s="59"/>
    </row>
    <row r="3" spans="2:9" ht="26.25" customHeight="1" x14ac:dyDescent="0.35">
      <c r="B3" s="58" t="s">
        <v>67</v>
      </c>
      <c r="C3" s="58"/>
      <c r="D3" s="58"/>
      <c r="E3" s="58"/>
      <c r="F3" s="58"/>
      <c r="G3" s="1"/>
      <c r="H3" s="1"/>
      <c r="I3" s="1"/>
    </row>
    <row r="4" spans="2:9" ht="30" customHeight="1" thickBot="1" x14ac:dyDescent="0.25">
      <c r="B4" s="58"/>
      <c r="C4" s="58"/>
      <c r="D4" s="58"/>
      <c r="E4" s="58"/>
      <c r="F4" s="58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34" t="s">
        <v>1</v>
      </c>
      <c r="C6" s="35">
        <f>'отчет тек. ремонт'!B10</f>
        <v>213317.74000000008</v>
      </c>
      <c r="D6" s="35">
        <f>'отчет тек. ремонт'!C10</f>
        <v>131698.36999999994</v>
      </c>
      <c r="E6" s="35" t="e">
        <f>'отчет тек. ремонт'!#REF!</f>
        <v>#REF!</v>
      </c>
      <c r="F6" s="42" t="e">
        <f>'отчет тек. ремонт'!#REF!</f>
        <v>#REF!</v>
      </c>
    </row>
    <row r="7" spans="2:9" x14ac:dyDescent="0.2">
      <c r="B7" s="36" t="s">
        <v>55</v>
      </c>
      <c r="C7" s="4" t="e">
        <f>#REF!</f>
        <v>#REF!</v>
      </c>
      <c r="D7" s="4" t="e">
        <f>#REF!</f>
        <v>#REF!</v>
      </c>
      <c r="E7" s="4" t="e">
        <f>-#REF!</f>
        <v>#REF!</v>
      </c>
      <c r="F7" s="43" t="e">
        <f>#REF!</f>
        <v>#REF!</v>
      </c>
    </row>
    <row r="8" spans="2:9" ht="25.5" x14ac:dyDescent="0.2">
      <c r="B8" s="3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4" t="e">
        <f>#REF!</f>
        <v>#REF!</v>
      </c>
    </row>
    <row r="9" spans="2:9" ht="51" x14ac:dyDescent="0.2">
      <c r="B9" s="3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7" t="s">
        <v>5</v>
      </c>
      <c r="C11" s="2">
        <f>'выборка 15'!U15</f>
        <v>25947.09</v>
      </c>
      <c r="D11" s="2">
        <f>'выборка 15'!V15</f>
        <v>15804.6</v>
      </c>
      <c r="E11" s="2">
        <v>1671.23</v>
      </c>
      <c r="F11" s="38">
        <v>0</v>
      </c>
    </row>
    <row r="12" spans="2:9" x14ac:dyDescent="0.2">
      <c r="B12" s="3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7" t="s">
        <v>7</v>
      </c>
      <c r="C13" s="2">
        <f>'выборка 15'!Y15</f>
        <v>23447.579999999998</v>
      </c>
      <c r="D13" s="2">
        <f>'выборка 15'!Z15</f>
        <v>13998.5</v>
      </c>
      <c r="E13" s="2">
        <v>5389.87</v>
      </c>
      <c r="F13" s="38">
        <v>0</v>
      </c>
    </row>
    <row r="14" spans="2:9" ht="25.5" x14ac:dyDescent="0.2">
      <c r="B14" s="3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7" t="s">
        <v>9</v>
      </c>
      <c r="C15" s="2">
        <f>'выборка 15'!AA15</f>
        <v>4072.08</v>
      </c>
      <c r="D15" s="2">
        <f>'выборка 15'!AB15</f>
        <v>2381.12</v>
      </c>
      <c r="E15" s="2">
        <v>813.24</v>
      </c>
      <c r="F15" s="38">
        <f>D15</f>
        <v>2381.12</v>
      </c>
    </row>
    <row r="16" spans="2:9" ht="26.25" thickBot="1" x14ac:dyDescent="0.25">
      <c r="B16" s="39" t="s">
        <v>10</v>
      </c>
      <c r="C16" s="40">
        <f>'выборка 15'!AC15</f>
        <v>26074.739999999998</v>
      </c>
      <c r="D16" s="40">
        <f>'выборка 15'!AD15</f>
        <v>15468.95</v>
      </c>
      <c r="E16" s="40">
        <v>5242.37</v>
      </c>
      <c r="F16" s="41">
        <v>0</v>
      </c>
    </row>
    <row r="18" spans="2:6" ht="19.5" customHeight="1" x14ac:dyDescent="0.2">
      <c r="B18" s="60" t="s">
        <v>66</v>
      </c>
      <c r="C18" s="60"/>
      <c r="D18" s="60"/>
      <c r="E18" s="60"/>
      <c r="F18" s="6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workbookViewId="0">
      <selection activeCell="A12" sqref="A12:XFD12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61" t="s">
        <v>86</v>
      </c>
      <c r="B2" s="61"/>
      <c r="C2" s="61"/>
      <c r="D2" s="61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62" t="s">
        <v>69</v>
      </c>
      <c r="B6" s="62"/>
      <c r="C6" s="46">
        <v>-52517.54</v>
      </c>
      <c r="D6" s="46"/>
    </row>
    <row r="7" spans="1:7" x14ac:dyDescent="0.2">
      <c r="A7" s="11" t="s">
        <v>68</v>
      </c>
      <c r="B7" s="4">
        <f>'[1]июнь 16'!$AJ$36-[1]декабрь!$AF$36+'[1]июль 16'!$AJ$36</f>
        <v>213317.74000000008</v>
      </c>
      <c r="C7" s="4">
        <f>'[1]июнь 16'!$AL$36-[1]декабрь!$AH$36-2315.44+'[1]июль 16'!$AL$36</f>
        <v>184215.90999999995</v>
      </c>
      <c r="D7" s="29">
        <f>'расход по дому ТР 15'!G33</f>
        <v>45455.536</v>
      </c>
    </row>
    <row r="8" spans="1:7" ht="25.5" x14ac:dyDescent="0.2">
      <c r="A8" s="3" t="s">
        <v>62</v>
      </c>
      <c r="B8" s="2">
        <v>0</v>
      </c>
      <c r="C8" s="2">
        <v>0</v>
      </c>
      <c r="D8" s="29">
        <f>(3323.74*1.74)*7</f>
        <v>40483.153199999993</v>
      </c>
    </row>
    <row r="9" spans="1:7" ht="39" thickBot="1" x14ac:dyDescent="0.25">
      <c r="A9" s="3" t="s">
        <v>63</v>
      </c>
      <c r="B9" s="2">
        <v>0</v>
      </c>
      <c r="C9" s="2">
        <v>0</v>
      </c>
      <c r="D9" s="29">
        <f>(3323.74*0.15)*7</f>
        <v>3489.9269999999997</v>
      </c>
    </row>
    <row r="10" spans="1:7" ht="15.75" thickBot="1" x14ac:dyDescent="0.3">
      <c r="A10" s="26" t="s">
        <v>61</v>
      </c>
      <c r="B10" s="27">
        <f>SUM(B7:B9)</f>
        <v>213317.74000000008</v>
      </c>
      <c r="C10" s="27">
        <f>SUM(C6:C9)</f>
        <v>131698.36999999994</v>
      </c>
      <c r="D10" s="47">
        <f>SUM(D7:D9)</f>
        <v>89428.616199999989</v>
      </c>
    </row>
    <row r="12" spans="1:7" ht="15" x14ac:dyDescent="0.25">
      <c r="A12" s="52" t="s">
        <v>96</v>
      </c>
      <c r="B12" s="52"/>
      <c r="C12" s="52"/>
      <c r="D12" s="52">
        <v>19676.57</v>
      </c>
    </row>
    <row r="13" spans="1:7" ht="15" x14ac:dyDescent="0.25">
      <c r="A13" s="52" t="s">
        <v>97</v>
      </c>
      <c r="B13" s="52"/>
      <c r="C13" s="52"/>
      <c r="D13" s="52">
        <v>22593.18</v>
      </c>
    </row>
    <row r="14" spans="1:7" ht="15.75" x14ac:dyDescent="0.25">
      <c r="A14" s="50"/>
      <c r="B14" s="50"/>
      <c r="C14" s="50"/>
      <c r="D14" s="50"/>
      <c r="G14" s="56"/>
    </row>
    <row r="15" spans="1:7" x14ac:dyDescent="0.2">
      <c r="A15" s="53" t="s">
        <v>98</v>
      </c>
      <c r="B15" s="54"/>
      <c r="C15" s="54"/>
      <c r="D15" s="55">
        <v>34809.11</v>
      </c>
    </row>
    <row r="16" spans="1:7" ht="12.75" customHeight="1" x14ac:dyDescent="0.25">
      <c r="A16" s="50"/>
      <c r="B16" s="50"/>
      <c r="C16" s="50"/>
      <c r="D16" s="50"/>
    </row>
    <row r="18" spans="1:4" x14ac:dyDescent="0.2">
      <c r="A18" s="49" t="s">
        <v>99</v>
      </c>
      <c r="B18" s="49"/>
      <c r="C18" s="49"/>
      <c r="D18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37" sqref="A37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69" t="s">
        <v>87</v>
      </c>
      <c r="B1" s="69"/>
      <c r="C1" s="69"/>
      <c r="D1" s="69"/>
      <c r="E1" s="69"/>
      <c r="F1" s="69"/>
      <c r="G1" s="69"/>
    </row>
    <row r="2" spans="1:7" ht="16.5" customHeight="1" x14ac:dyDescent="0.2">
      <c r="A2" s="70" t="s">
        <v>16</v>
      </c>
      <c r="B2" s="72" t="s">
        <v>17</v>
      </c>
      <c r="C2" s="72" t="s">
        <v>18</v>
      </c>
      <c r="D2" s="72" t="s">
        <v>19</v>
      </c>
      <c r="E2" s="72" t="s">
        <v>20</v>
      </c>
      <c r="F2" s="72" t="s">
        <v>21</v>
      </c>
      <c r="G2" s="72" t="s">
        <v>22</v>
      </c>
    </row>
    <row r="3" spans="1:7" ht="29.25" customHeight="1" thickBot="1" x14ac:dyDescent="0.25">
      <c r="A3" s="71"/>
      <c r="B3" s="73"/>
      <c r="C3" s="73"/>
      <c r="D3" s="73"/>
      <c r="E3" s="73"/>
      <c r="F3" s="73"/>
      <c r="G3" s="73"/>
    </row>
    <row r="4" spans="1:7" ht="13.5" thickBot="1" x14ac:dyDescent="0.25">
      <c r="A4" s="4">
        <v>1</v>
      </c>
      <c r="B4" s="51">
        <v>2016</v>
      </c>
      <c r="C4" s="74" t="s">
        <v>70</v>
      </c>
      <c r="D4" s="75"/>
      <c r="E4" s="76"/>
      <c r="F4" s="22"/>
      <c r="G4" s="4">
        <v>-3000</v>
      </c>
    </row>
    <row r="5" spans="1:7" ht="13.5" thickBot="1" x14ac:dyDescent="0.25">
      <c r="A5" s="2">
        <v>2</v>
      </c>
      <c r="B5" s="51">
        <v>2016</v>
      </c>
      <c r="C5" s="74" t="s">
        <v>71</v>
      </c>
      <c r="D5" s="75"/>
      <c r="E5" s="76"/>
      <c r="F5" s="31"/>
      <c r="G5" s="32">
        <v>-17347.400000000001</v>
      </c>
    </row>
    <row r="6" spans="1:7" ht="13.5" thickBot="1" x14ac:dyDescent="0.25">
      <c r="A6" s="2">
        <v>3</v>
      </c>
      <c r="B6" s="51">
        <v>2016</v>
      </c>
      <c r="C6" s="74" t="s">
        <v>72</v>
      </c>
      <c r="D6" s="75"/>
      <c r="E6" s="76"/>
      <c r="F6" s="31"/>
      <c r="G6" s="32">
        <v>-161.61000000000001</v>
      </c>
    </row>
    <row r="7" spans="1:7" x14ac:dyDescent="0.2">
      <c r="A7" s="2">
        <v>4</v>
      </c>
      <c r="B7" s="51">
        <v>2016</v>
      </c>
      <c r="C7" s="74" t="s">
        <v>73</v>
      </c>
      <c r="D7" s="75"/>
      <c r="E7" s="76"/>
      <c r="F7" s="31"/>
      <c r="G7" s="32">
        <v>-10219.530000000001</v>
      </c>
    </row>
    <row r="8" spans="1:7" x14ac:dyDescent="0.2">
      <c r="A8" s="2">
        <v>5</v>
      </c>
      <c r="B8" s="51">
        <v>2016</v>
      </c>
      <c r="C8" s="4" t="s">
        <v>74</v>
      </c>
      <c r="D8" s="2" t="s">
        <v>75</v>
      </c>
      <c r="E8" s="30" t="s">
        <v>76</v>
      </c>
      <c r="F8" s="31"/>
      <c r="G8" s="32">
        <v>1384.13</v>
      </c>
    </row>
    <row r="9" spans="1:7" x14ac:dyDescent="0.2">
      <c r="A9" s="2">
        <v>6</v>
      </c>
      <c r="B9" s="51">
        <v>2016</v>
      </c>
      <c r="C9" s="4" t="s">
        <v>74</v>
      </c>
      <c r="D9" s="2" t="s">
        <v>77</v>
      </c>
      <c r="E9" s="2" t="s">
        <v>78</v>
      </c>
      <c r="F9" s="2"/>
      <c r="G9" s="2">
        <v>5203.51</v>
      </c>
    </row>
    <row r="10" spans="1:7" x14ac:dyDescent="0.2">
      <c r="A10" s="2">
        <v>7</v>
      </c>
      <c r="B10" s="51">
        <v>2016</v>
      </c>
      <c r="C10" s="2" t="s">
        <v>79</v>
      </c>
      <c r="D10" s="2" t="s">
        <v>80</v>
      </c>
      <c r="E10" s="2" t="s">
        <v>76</v>
      </c>
      <c r="F10" s="2"/>
      <c r="G10" s="2">
        <v>2865.15</v>
      </c>
    </row>
    <row r="11" spans="1:7" ht="25.5" x14ac:dyDescent="0.2">
      <c r="A11" s="2">
        <v>8</v>
      </c>
      <c r="B11" s="51">
        <v>2016</v>
      </c>
      <c r="C11" s="2" t="s">
        <v>81</v>
      </c>
      <c r="D11" s="2" t="s">
        <v>82</v>
      </c>
      <c r="E11" s="48" t="s">
        <v>83</v>
      </c>
      <c r="F11" s="2"/>
      <c r="G11" s="2">
        <v>7076.29</v>
      </c>
    </row>
    <row r="12" spans="1:7" ht="25.5" x14ac:dyDescent="0.2">
      <c r="A12" s="2">
        <v>9</v>
      </c>
      <c r="B12" s="51">
        <v>2016</v>
      </c>
      <c r="C12" s="2" t="s">
        <v>81</v>
      </c>
      <c r="D12" s="2" t="s">
        <v>84</v>
      </c>
      <c r="E12" s="48" t="s">
        <v>85</v>
      </c>
      <c r="F12" s="2"/>
      <c r="G12" s="2">
        <v>1124.44</v>
      </c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2"/>
      <c r="C19" s="2"/>
      <c r="D19" s="2"/>
      <c r="E19" s="2"/>
      <c r="F19" s="2"/>
      <c r="G19" s="2"/>
    </row>
    <row r="20" spans="1:7" hidden="1" x14ac:dyDescent="0.2">
      <c r="A20" s="2"/>
      <c r="B20" s="2"/>
      <c r="C20" s="2"/>
      <c r="D20" s="2"/>
      <c r="E20" s="2"/>
      <c r="F20" s="2"/>
      <c r="G20" s="2"/>
    </row>
    <row r="21" spans="1:7" hidden="1" x14ac:dyDescent="0.2">
      <c r="A21" s="2"/>
      <c r="B21" s="2"/>
      <c r="C21" s="2"/>
      <c r="D21" s="2"/>
      <c r="E21" s="2"/>
      <c r="F21" s="2"/>
      <c r="G21" s="2"/>
    </row>
    <row r="22" spans="1:7" hidden="1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>
        <v>10</v>
      </c>
      <c r="B23" s="51">
        <v>2016</v>
      </c>
      <c r="C23" s="2" t="s">
        <v>88</v>
      </c>
      <c r="D23" s="2" t="s">
        <v>89</v>
      </c>
      <c r="E23" s="2" t="s">
        <v>90</v>
      </c>
      <c r="F23" s="2"/>
      <c r="G23" s="21">
        <v>10940</v>
      </c>
    </row>
    <row r="24" spans="1:7" x14ac:dyDescent="0.2">
      <c r="A24" s="2">
        <v>11</v>
      </c>
      <c r="B24" s="51">
        <v>2016</v>
      </c>
      <c r="C24" s="2" t="s">
        <v>88</v>
      </c>
      <c r="D24" s="2" t="s">
        <v>91</v>
      </c>
      <c r="E24" s="2" t="s">
        <v>92</v>
      </c>
      <c r="F24" s="2"/>
      <c r="G24" s="21">
        <v>33947</v>
      </c>
    </row>
    <row r="25" spans="1:7" x14ac:dyDescent="0.2">
      <c r="A25" s="2">
        <v>12</v>
      </c>
      <c r="B25" s="51">
        <v>2016</v>
      </c>
      <c r="C25" s="2" t="s">
        <v>88</v>
      </c>
      <c r="D25" s="2" t="s">
        <v>93</v>
      </c>
      <c r="E25" s="2" t="s">
        <v>94</v>
      </c>
      <c r="F25" s="2"/>
      <c r="G25" s="21">
        <v>6356</v>
      </c>
    </row>
    <row r="26" spans="1:7" x14ac:dyDescent="0.2">
      <c r="A26" s="2">
        <v>13</v>
      </c>
      <c r="B26" s="51">
        <v>2016</v>
      </c>
      <c r="C26" s="2" t="s">
        <v>88</v>
      </c>
      <c r="D26" s="2" t="s">
        <v>82</v>
      </c>
      <c r="E26" s="2" t="s">
        <v>95</v>
      </c>
      <c r="F26" s="2"/>
      <c r="G26" s="2">
        <v>3800.5</v>
      </c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idden="1" x14ac:dyDescent="0.2">
      <c r="A28" s="2"/>
      <c r="B28" s="2"/>
      <c r="C28" s="2"/>
      <c r="D28" s="2"/>
      <c r="E28" s="2"/>
      <c r="F28" s="2"/>
      <c r="G28" s="2"/>
    </row>
    <row r="29" spans="1:7" hidden="1" x14ac:dyDescent="0.2">
      <c r="A29" s="2"/>
      <c r="B29" s="2"/>
      <c r="C29" s="2"/>
      <c r="D29" s="2"/>
      <c r="E29" s="2"/>
      <c r="F29" s="2"/>
      <c r="G29" s="2"/>
    </row>
    <row r="30" spans="1:7" hidden="1" x14ac:dyDescent="0.2">
      <c r="A30" s="2"/>
      <c r="B30" s="2"/>
      <c r="C30" s="2"/>
      <c r="D30" s="2"/>
      <c r="E30" s="2"/>
      <c r="F30" s="2"/>
      <c r="G30" s="2"/>
    </row>
    <row r="31" spans="1:7" hidden="1" x14ac:dyDescent="0.2">
      <c r="A31" s="2"/>
      <c r="B31" s="2"/>
      <c r="C31" s="2"/>
      <c r="D31" s="2"/>
      <c r="E31" s="2"/>
      <c r="F31" s="2"/>
      <c r="G31" s="2"/>
    </row>
    <row r="32" spans="1:7" ht="13.5" thickBot="1" x14ac:dyDescent="0.25">
      <c r="A32" s="63" t="s">
        <v>23</v>
      </c>
      <c r="B32" s="64"/>
      <c r="C32" s="64"/>
      <c r="D32" s="64"/>
      <c r="E32" s="64"/>
      <c r="F32" s="65"/>
      <c r="G32" s="23">
        <f>[1]декабрь!$AJ$36+[1]декабрь!$AL$36+'[1]июль 16'!$AN$36+'[1]июль 16'!$AP$36</f>
        <v>3487.0559999999996</v>
      </c>
    </row>
    <row r="33" spans="1:7" ht="15.75" thickBot="1" x14ac:dyDescent="0.3">
      <c r="A33" s="66" t="s">
        <v>24</v>
      </c>
      <c r="B33" s="67"/>
      <c r="C33" s="67"/>
      <c r="D33" s="67"/>
      <c r="E33" s="67"/>
      <c r="F33" s="68"/>
      <c r="G33" s="24">
        <f>SUM(G4:G32)</f>
        <v>45455.536</v>
      </c>
    </row>
    <row r="36" spans="1:7" ht="12.75" customHeight="1" x14ac:dyDescent="0.2">
      <c r="A36" s="49" t="s">
        <v>99</v>
      </c>
      <c r="B36" s="49"/>
      <c r="C36" s="49"/>
      <c r="D36" s="49"/>
      <c r="E36" s="49"/>
    </row>
  </sheetData>
  <mergeCells count="14">
    <mergeCell ref="A32:F32"/>
    <mergeCell ref="A33:F33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I3" sqref="I3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61" t="s">
        <v>101</v>
      </c>
      <c r="B2" s="61"/>
      <c r="C2" s="61"/>
      <c r="D2" s="61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62" t="s">
        <v>100</v>
      </c>
      <c r="B6" s="62"/>
      <c r="C6" s="46">
        <v>19676.57</v>
      </c>
      <c r="D6" s="46"/>
    </row>
    <row r="7" spans="1:7" ht="13.5" thickBot="1" x14ac:dyDescent="0.25">
      <c r="A7" s="11" t="s">
        <v>102</v>
      </c>
      <c r="B7" s="4">
        <f>'[1]декабрь ТР 16'!$Y$35</f>
        <v>77443.05</v>
      </c>
      <c r="C7" s="4">
        <f>'[1]декабрь ТР 16'!$AA$35</f>
        <v>62455.5</v>
      </c>
      <c r="D7" s="29">
        <f>'расход по дому ТР 15 (2)'!G29</f>
        <v>40650.832499999997</v>
      </c>
    </row>
    <row r="8" spans="1:7" ht="15.75" thickBot="1" x14ac:dyDescent="0.3">
      <c r="A8" s="26" t="s">
        <v>61</v>
      </c>
      <c r="B8" s="27">
        <f>SUM(B7:B7)</f>
        <v>77443.05</v>
      </c>
      <c r="C8" s="27">
        <f>SUM(C6:C7)</f>
        <v>82132.070000000007</v>
      </c>
      <c r="D8" s="47">
        <f>SUM(D7:D7)</f>
        <v>40650.832499999997</v>
      </c>
    </row>
    <row r="10" spans="1:7" ht="15" x14ac:dyDescent="0.25">
      <c r="A10" s="52" t="s">
        <v>104</v>
      </c>
      <c r="B10" s="52"/>
      <c r="C10" s="52"/>
      <c r="D10" s="57">
        <f>C8-D8</f>
        <v>41481.23750000001</v>
      </c>
    </row>
    <row r="11" spans="1:7" ht="15.75" x14ac:dyDescent="0.25">
      <c r="A11" s="50"/>
      <c r="B11" s="50"/>
      <c r="C11" s="50"/>
      <c r="D11" s="50"/>
      <c r="G11" s="56"/>
    </row>
    <row r="12" spans="1:7" x14ac:dyDescent="0.2">
      <c r="A12" s="53" t="s">
        <v>103</v>
      </c>
      <c r="B12" s="54"/>
      <c r="C12" s="54"/>
      <c r="D12" s="55">
        <v>43714.13</v>
      </c>
    </row>
    <row r="13" spans="1:7" ht="12.75" customHeight="1" x14ac:dyDescent="0.25">
      <c r="A13" s="50"/>
      <c r="B13" s="50"/>
      <c r="C13" s="50"/>
      <c r="D13" s="50"/>
    </row>
    <row r="15" spans="1:7" x14ac:dyDescent="0.2">
      <c r="A15" s="49" t="s">
        <v>99</v>
      </c>
      <c r="B15" s="49"/>
      <c r="C15" s="49"/>
      <c r="D15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sqref="A1:G1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69" t="s">
        <v>111</v>
      </c>
      <c r="B1" s="69"/>
      <c r="C1" s="69"/>
      <c r="D1" s="69"/>
      <c r="E1" s="69"/>
      <c r="F1" s="69"/>
      <c r="G1" s="69"/>
    </row>
    <row r="2" spans="1:7" ht="16.5" customHeight="1" x14ac:dyDescent="0.2">
      <c r="A2" s="70" t="s">
        <v>16</v>
      </c>
      <c r="B2" s="72" t="s">
        <v>17</v>
      </c>
      <c r="C2" s="72" t="s">
        <v>18</v>
      </c>
      <c r="D2" s="72" t="s">
        <v>19</v>
      </c>
      <c r="E2" s="72" t="s">
        <v>20</v>
      </c>
      <c r="F2" s="72" t="s">
        <v>21</v>
      </c>
      <c r="G2" s="72" t="s">
        <v>22</v>
      </c>
    </row>
    <row r="3" spans="1:7" ht="29.25" customHeight="1" thickBot="1" x14ac:dyDescent="0.25">
      <c r="A3" s="71"/>
      <c r="B3" s="73"/>
      <c r="C3" s="73"/>
      <c r="D3" s="73"/>
      <c r="E3" s="73"/>
      <c r="F3" s="73"/>
      <c r="G3" s="73"/>
    </row>
    <row r="4" spans="1:7" x14ac:dyDescent="0.2">
      <c r="A4" s="2">
        <v>1</v>
      </c>
      <c r="B4" s="51">
        <v>2016</v>
      </c>
      <c r="C4" s="4" t="s">
        <v>105</v>
      </c>
      <c r="D4" s="2" t="s">
        <v>106</v>
      </c>
      <c r="E4" s="30" t="s">
        <v>107</v>
      </c>
      <c r="F4" s="31"/>
      <c r="G4" s="32">
        <v>17927</v>
      </c>
    </row>
    <row r="5" spans="1:7" x14ac:dyDescent="0.2">
      <c r="A5" s="2">
        <v>2</v>
      </c>
      <c r="B5" s="51">
        <v>2016</v>
      </c>
      <c r="C5" s="4" t="s">
        <v>108</v>
      </c>
      <c r="D5" s="2" t="s">
        <v>109</v>
      </c>
      <c r="E5" s="2" t="s">
        <v>107</v>
      </c>
      <c r="F5" s="2"/>
      <c r="G5" s="21">
        <v>20758</v>
      </c>
    </row>
    <row r="6" spans="1:7" x14ac:dyDescent="0.2">
      <c r="A6" s="2">
        <v>3</v>
      </c>
      <c r="B6" s="51">
        <v>2016</v>
      </c>
      <c r="C6" s="4" t="s">
        <v>108</v>
      </c>
      <c r="D6" s="2" t="s">
        <v>110</v>
      </c>
      <c r="E6" s="2" t="s">
        <v>76</v>
      </c>
      <c r="F6" s="2"/>
      <c r="G6" s="21">
        <v>1029</v>
      </c>
    </row>
    <row r="7" spans="1:7" hidden="1" x14ac:dyDescent="0.2">
      <c r="A7" s="2"/>
      <c r="B7" s="51"/>
      <c r="C7" s="2"/>
      <c r="D7" s="2"/>
      <c r="E7" s="48"/>
      <c r="F7" s="2"/>
      <c r="G7" s="2"/>
    </row>
    <row r="8" spans="1:7" hidden="1" x14ac:dyDescent="0.2">
      <c r="A8" s="2"/>
      <c r="B8" s="51"/>
      <c r="C8" s="2"/>
      <c r="D8" s="2"/>
      <c r="E8" s="48"/>
      <c r="F8" s="2"/>
      <c r="G8" s="2"/>
    </row>
    <row r="9" spans="1:7" hidden="1" x14ac:dyDescent="0.2">
      <c r="A9" s="2"/>
      <c r="B9" s="2"/>
      <c r="C9" s="2"/>
      <c r="D9" s="2"/>
      <c r="E9" s="2"/>
      <c r="F9" s="2"/>
      <c r="G9" s="2"/>
    </row>
    <row r="10" spans="1:7" hidden="1" x14ac:dyDescent="0.2">
      <c r="A10" s="2"/>
      <c r="B10" s="2"/>
      <c r="C10" s="2"/>
      <c r="D10" s="2"/>
      <c r="E10" s="2"/>
      <c r="F10" s="2"/>
      <c r="G10" s="2"/>
    </row>
    <row r="11" spans="1:7" hidden="1" x14ac:dyDescent="0.2">
      <c r="A11" s="2"/>
      <c r="B11" s="2"/>
      <c r="C11" s="2"/>
      <c r="D11" s="2"/>
      <c r="E11" s="2"/>
      <c r="F11" s="2"/>
      <c r="G11" s="2"/>
    </row>
    <row r="12" spans="1:7" hidden="1" x14ac:dyDescent="0.2">
      <c r="A12" s="2"/>
      <c r="B12" s="2"/>
      <c r="C12" s="2"/>
      <c r="D12" s="2"/>
      <c r="E12" s="2"/>
      <c r="F12" s="2"/>
      <c r="G12" s="2"/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51"/>
      <c r="C19" s="2"/>
      <c r="D19" s="2"/>
      <c r="E19" s="2"/>
      <c r="F19" s="2"/>
      <c r="G19" s="21"/>
    </row>
    <row r="20" spans="1:7" hidden="1" x14ac:dyDescent="0.2">
      <c r="A20" s="2"/>
      <c r="B20" s="51"/>
      <c r="C20" s="2"/>
      <c r="D20" s="2"/>
      <c r="E20" s="2"/>
      <c r="F20" s="2"/>
      <c r="G20" s="21"/>
    </row>
    <row r="21" spans="1:7" hidden="1" x14ac:dyDescent="0.2">
      <c r="A21" s="2"/>
      <c r="B21" s="51"/>
      <c r="C21" s="2"/>
      <c r="D21" s="2"/>
      <c r="E21" s="2"/>
      <c r="F21" s="2"/>
      <c r="G21" s="21"/>
    </row>
    <row r="22" spans="1:7" hidden="1" x14ac:dyDescent="0.2">
      <c r="A22" s="2"/>
      <c r="B22" s="51"/>
      <c r="C22" s="2"/>
      <c r="D22" s="2"/>
      <c r="E22" s="2"/>
      <c r="F22" s="2"/>
      <c r="G22" s="2"/>
    </row>
    <row r="23" spans="1:7" hidden="1" x14ac:dyDescent="0.2">
      <c r="A23" s="2"/>
      <c r="B23" s="2"/>
      <c r="C23" s="2"/>
      <c r="D23" s="2"/>
      <c r="E23" s="2"/>
      <c r="F23" s="2"/>
      <c r="G23" s="2"/>
    </row>
    <row r="24" spans="1:7" hidden="1" x14ac:dyDescent="0.2">
      <c r="A24" s="2"/>
      <c r="B24" s="2"/>
      <c r="C24" s="2"/>
      <c r="D24" s="2"/>
      <c r="E24" s="2"/>
      <c r="F24" s="2"/>
      <c r="G24" s="2"/>
    </row>
    <row r="25" spans="1:7" hidden="1" x14ac:dyDescent="0.2">
      <c r="A25" s="2"/>
      <c r="B25" s="2"/>
      <c r="C25" s="2"/>
      <c r="D25" s="2"/>
      <c r="E25" s="2"/>
      <c r="F25" s="2"/>
      <c r="G25" s="2"/>
    </row>
    <row r="26" spans="1:7" hidden="1" x14ac:dyDescent="0.2">
      <c r="A26" s="2"/>
      <c r="B26" s="2"/>
      <c r="C26" s="2"/>
      <c r="D26" s="2"/>
      <c r="E26" s="2"/>
      <c r="F26" s="2"/>
      <c r="G26" s="2"/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t="13.5" thickBot="1" x14ac:dyDescent="0.25">
      <c r="A28" s="63" t="s">
        <v>23</v>
      </c>
      <c r="B28" s="64"/>
      <c r="C28" s="64"/>
      <c r="D28" s="64"/>
      <c r="E28" s="64"/>
      <c r="F28" s="65"/>
      <c r="G28" s="23">
        <f>'[1]декабрь ТР 16'!$AC$35</f>
        <v>936.83249999999998</v>
      </c>
    </row>
    <row r="29" spans="1:7" ht="15.75" thickBot="1" x14ac:dyDescent="0.3">
      <c r="A29" s="66" t="s">
        <v>24</v>
      </c>
      <c r="B29" s="67"/>
      <c r="C29" s="67"/>
      <c r="D29" s="67"/>
      <c r="E29" s="67"/>
      <c r="F29" s="68"/>
      <c r="G29" s="24">
        <f>SUM(G4:G28)</f>
        <v>40650.832499999997</v>
      </c>
    </row>
    <row r="32" spans="1:7" ht="12.75" customHeight="1" x14ac:dyDescent="0.2">
      <c r="A32" s="49" t="s">
        <v>99</v>
      </c>
      <c r="B32" s="49"/>
      <c r="C32" s="49"/>
      <c r="D32" s="49"/>
      <c r="E32" s="49"/>
    </row>
  </sheetData>
  <mergeCells count="10">
    <mergeCell ref="A28:F28"/>
    <mergeCell ref="A29:F2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2017-01-17T05:53:03Z</cp:lastPrinted>
  <dcterms:created xsi:type="dcterms:W3CDTF">2015-02-24T21:57:31Z</dcterms:created>
  <dcterms:modified xsi:type="dcterms:W3CDTF">2017-04-15T11:54:10Z</dcterms:modified>
</cp:coreProperties>
</file>