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2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7" r:id="rId5"/>
    <sheet name="расход по дому ТР 15 (2)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7" i="7" l="1"/>
  <c r="B7" i="7"/>
  <c r="D7" i="7"/>
  <c r="F17" i="8"/>
  <c r="F18" i="8"/>
  <c r="D8" i="7"/>
  <c r="C8" i="7"/>
  <c r="D10" i="7" s="1"/>
  <c r="B8" i="7"/>
  <c r="C7" i="4"/>
  <c r="F13" i="2"/>
  <c r="D9" i="4"/>
  <c r="D8" i="4"/>
  <c r="B7" i="4"/>
  <c r="B10" i="4" l="1"/>
  <c r="C10" i="4"/>
  <c r="F9" i="3"/>
  <c r="H9" i="3" s="1"/>
  <c r="N9" i="3" s="1"/>
  <c r="D10" i="5"/>
  <c r="D9" i="5"/>
  <c r="AE9" i="3"/>
  <c r="Y9" i="3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0" i="1" s="1"/>
  <c r="V15" i="3"/>
  <c r="W15" i="3"/>
  <c r="C11" i="1" s="1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6" i="1" l="1"/>
  <c r="D6" i="1"/>
  <c r="C22" i="5"/>
  <c r="C14" i="5"/>
  <c r="B22" i="5"/>
  <c r="N15" i="3"/>
  <c r="F14" i="2" l="1"/>
  <c r="D7" i="4" s="1"/>
  <c r="D10" i="4" s="1"/>
  <c r="G16" i="5"/>
  <c r="D7" i="1"/>
  <c r="C7" i="1"/>
  <c r="G22" i="5"/>
  <c r="G24" i="5"/>
  <c r="E7" i="1" s="1"/>
  <c r="G8" i="5"/>
  <c r="G14" i="5" s="1"/>
  <c r="E6" i="1" l="1"/>
</calcChain>
</file>

<file path=xl/sharedStrings.xml><?xml version="1.0" encoding="utf-8"?>
<sst xmlns="http://schemas.openxmlformats.org/spreadsheetml/2006/main" count="152" uniqueCount="106">
  <si>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</si>
  <si>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</si>
  <si>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</si>
  <si>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</si>
  <si>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</si>
  <si>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</si>
  <si>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</si>
  <si>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</si>
  <si>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</si>
  <si>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</si>
  <si>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</si>
  <si>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</si>
  <si>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</si>
  <si>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</si>
  <si>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</si>
  <si>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</si>
  <si>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</si>
  <si>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</si>
  <si>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</si>
  <si>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</si>
  <si>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</si>
  <si>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</si>
  <si>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</si>
  <si>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</si>
  <si>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</si>
  <si>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</si>
  <si>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</si>
  <si>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</si>
  <si>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</si>
  <si>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</si>
  <si>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</si>
  <si>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</si>
  <si>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</si>
  <si>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</si>
  <si>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</si>
  <si>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</si>
  <si>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</si>
  <si>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</si>
  <si>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</si>
  <si>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</si>
  <si>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</si>
  <si>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</si>
  <si>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</si>
  <si>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</si>
  <si>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</si>
  <si>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</si>
  <si>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</si>
  <si>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</si>
  <si>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</si>
  <si>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</si>
  <si>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</si>
  <si>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</si>
  <si>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</si>
  <si>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</si>
  <si>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</si>
  <si>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</si>
  <si>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</si>
  <si>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</si>
  <si>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</si>
  <si>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</si>
  <si>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</si>
  <si>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</si>
  <si>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</si>
  <si>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</si>
  <si>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</si>
  <si>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</si>
  <si>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</si>
  <si>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</si>
  <si>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</si>
  <si>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</si>
  <si>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</si>
  <si>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</si>
  <si>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</si>
  <si>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</si>
  <si>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</si>
  <si>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</si>
  <si>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Свободы, 3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</si>
  <si>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</si>
  <si>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</si>
  <si>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</si>
  <si>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</si>
  <si>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Свободы, 3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</si>
  <si>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</si>
  <si>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</si>
  <si>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</si>
  <si>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придомовая территория</t>
  </si>
  <si>
    <t>покос травы</t>
  </si>
  <si>
    <t>Содержание и Ремонт жилья</t>
  </si>
  <si>
    <t>Общая задолженность по всем статьям  на 01.08.2015 г. состовляет:</t>
  </si>
  <si>
    <t>Содержание и Ремонт  жилья: итого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</si>
  <si>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Свободы, 3</t>
  </si>
  <si>
    <t>переходящее сальдо на 01.01.16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</si>
  <si>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</si>
  <si>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</si>
  <si>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</si>
  <si>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</si>
  <si>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 xml:space="preserve">Информация о выполненных работах по статье "Содержание и Ремонт жилья" по адресу ул. ул. Свободы, 3  за период 01.01.2016 г по 31.07.2016 г </t>
  </si>
  <si>
    <t>корректировка осенне-весеннего осмотра</t>
  </si>
  <si>
    <t>июнь</t>
  </si>
  <si>
    <t>переходящее сальдо на 01.08.16 г</t>
  </si>
  <si>
    <t xml:space="preserve"> Ремонт жилья</t>
  </si>
  <si>
    <t>Информация о собранных и израсходованных денежных средствах по статье " Ремонт Жилья" за период с 01.08.2016 г по 31.12.2016 г по адресу ул. Свободы, 3</t>
  </si>
  <si>
    <t>дебиторская задолженность жителей по состоянию  на 01.01.2017 г. состовляет:</t>
  </si>
  <si>
    <t>Остаток денежных средств дома по статье "Ремонт жилья" на 31.12.2016 г</t>
  </si>
  <si>
    <t xml:space="preserve">Информация о выполненных работах по статье "Ремонт жилья" по адресу ул. ул. Свободы, 3  за период 01.08.2016 г по 31.12.2016 г </t>
  </si>
  <si>
    <t xml:space="preserve"> Ремонт  жилья: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</si>
</sst>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Border="1" applyAlignment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6" fillId="0" borderId="3" xfId="0" applyFont="1" applyBorder="1" applyAlignment="1">
      <alignment wrapText="1"/>
    </xf>
    <xf numFmtId="2" fontId="0" fillId="0" borderId="3" xfId="0" applyNumberFormat="1" applyBorder="1" applyAlignment="1">
      <alignment vertical="center"/>
    </xf>
    <xf numFmtId="0" fontId="4" fillId="0" borderId="0" xfId="0" applyFont="1" applyBorder="1"/>
    <xf numFmtId="2" fontId="4" fillId="0" borderId="0" xfId="0" applyNumberFormat="1" applyFont="1" applyBorder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2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AF37">
            <v>35828.879999999997</v>
          </cell>
          <cell r="AH37">
            <v>34537.060000000005</v>
          </cell>
          <cell r="AJ37">
            <v>518.05590000000007</v>
          </cell>
          <cell r="AL37">
            <v>79.280850000000001</v>
          </cell>
          <cell r="BB37">
            <v>9227.2026000000005</v>
          </cell>
          <cell r="BD37">
            <v>795.44849999999997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7">
          <cell r="AK37">
            <v>79123.38</v>
          </cell>
          <cell r="AM37">
            <v>73443</v>
          </cell>
          <cell r="AO37">
            <v>1101.6450000000002</v>
          </cell>
          <cell r="AQ37">
            <v>164.41755000000001</v>
          </cell>
          <cell r="BG37">
            <v>18454.405200000001</v>
          </cell>
          <cell r="BI37">
            <v>1590.8970000000004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6">
          <cell r="Y36">
            <v>15978.85</v>
          </cell>
          <cell r="AA36">
            <v>13053.82</v>
          </cell>
          <cell r="AC36">
            <v>195.8073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73</v>
      </c>
      <c r="AL2" s="17" t="s">
        <v>33</v>
      </c>
    </row>
    <row r="3" spans="1:38" x14ac:dyDescent="0.2">
      <c r="A3" s="12" t="s">
        <v>76</v>
      </c>
      <c r="B3" s="5">
        <v>757.57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76</v>
      </c>
      <c r="B4" s="5">
        <v>757.57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76</v>
      </c>
      <c r="B5" s="5">
        <v>757.57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76</v>
      </c>
      <c r="B6" s="5">
        <v>757.57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76</v>
      </c>
      <c r="B7" s="5">
        <v>757.57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76</v>
      </c>
      <c r="B8" s="5">
        <v>757.57</v>
      </c>
      <c r="C8" s="2">
        <v>2765.15</v>
      </c>
      <c r="D8" s="2">
        <v>0</v>
      </c>
      <c r="E8" s="18">
        <f t="shared" si="0"/>
        <v>2765.15</v>
      </c>
      <c r="F8" s="2">
        <v>198.93</v>
      </c>
      <c r="G8" s="2">
        <v>0</v>
      </c>
      <c r="H8" s="18">
        <f t="shared" si="1"/>
        <v>198.93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2.9839500000000001</v>
      </c>
      <c r="O8" s="2">
        <v>424.25</v>
      </c>
      <c r="P8" s="2">
        <v>30.52</v>
      </c>
      <c r="Q8" s="2">
        <v>0</v>
      </c>
      <c r="R8" s="2">
        <v>0</v>
      </c>
      <c r="S8" s="2">
        <v>360</v>
      </c>
      <c r="T8" s="2">
        <v>20</v>
      </c>
      <c r="U8" s="2">
        <v>0</v>
      </c>
      <c r="V8" s="2">
        <v>0</v>
      </c>
      <c r="W8" s="2">
        <v>0</v>
      </c>
      <c r="X8" s="2">
        <v>0</v>
      </c>
      <c r="Y8" s="2">
        <v>1363.63</v>
      </c>
      <c r="Z8" s="2">
        <v>98.1</v>
      </c>
      <c r="AA8" s="2">
        <v>613.65</v>
      </c>
      <c r="AB8" s="2">
        <v>44.15</v>
      </c>
      <c r="AC8" s="2">
        <v>1401.52</v>
      </c>
      <c r="AD8" s="2">
        <v>100.83</v>
      </c>
      <c r="AE8" s="2">
        <v>3166.62</v>
      </c>
      <c r="AF8" s="2">
        <v>0</v>
      </c>
      <c r="AG8" s="18">
        <f t="shared" si="4"/>
        <v>3166.62</v>
      </c>
      <c r="AH8" s="2">
        <v>227.81</v>
      </c>
      <c r="AI8" s="2">
        <v>0</v>
      </c>
      <c r="AJ8" s="18">
        <f t="shared" si="5"/>
        <v>227.81</v>
      </c>
      <c r="AK8" s="54">
        <f t="shared" si="6"/>
        <v>0.66225000000000001</v>
      </c>
      <c r="AL8" s="20">
        <f t="shared" si="7"/>
        <v>3.4171499999999999</v>
      </c>
    </row>
    <row r="9" spans="1:38" x14ac:dyDescent="0.2">
      <c r="A9" s="12" t="s">
        <v>76</v>
      </c>
      <c r="B9" s="5">
        <v>757.57</v>
      </c>
      <c r="C9" s="2">
        <v>0</v>
      </c>
      <c r="D9" s="2">
        <v>0</v>
      </c>
      <c r="E9" s="18">
        <f t="shared" si="0"/>
        <v>0</v>
      </c>
      <c r="F9" s="2">
        <f>2355.25-7.17</f>
        <v>2348.08</v>
      </c>
      <c r="G9" s="2">
        <v>0</v>
      </c>
      <c r="H9" s="18">
        <f t="shared" si="1"/>
        <v>2348.08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35.221199999999996</v>
      </c>
      <c r="O9" s="2">
        <v>454.54</v>
      </c>
      <c r="P9" s="2">
        <v>484.08</v>
      </c>
      <c r="Q9" s="2">
        <v>0</v>
      </c>
      <c r="R9" s="2">
        <v>0</v>
      </c>
      <c r="S9" s="2">
        <v>360</v>
      </c>
      <c r="T9" s="2">
        <v>380</v>
      </c>
      <c r="U9" s="2">
        <v>0</v>
      </c>
      <c r="V9" s="2">
        <v>0</v>
      </c>
      <c r="W9" s="2">
        <v>0</v>
      </c>
      <c r="X9" s="2">
        <v>0</v>
      </c>
      <c r="Y9" s="2">
        <f>1424.24+75.74</f>
        <v>1499.98</v>
      </c>
      <c r="Z9" s="2">
        <v>1566.45</v>
      </c>
      <c r="AA9" s="2">
        <v>886.36</v>
      </c>
      <c r="AB9" s="2">
        <v>761.99</v>
      </c>
      <c r="AC9" s="2">
        <v>1484.87</v>
      </c>
      <c r="AD9" s="2">
        <v>1594.65</v>
      </c>
      <c r="AE9" s="2">
        <f>6075.74-3381.75</f>
        <v>2693.99</v>
      </c>
      <c r="AF9" s="2">
        <v>0</v>
      </c>
      <c r="AG9" s="18">
        <f t="shared" si="4"/>
        <v>2693.99</v>
      </c>
      <c r="AH9" s="2">
        <v>3961.8</v>
      </c>
      <c r="AI9" s="2">
        <v>0</v>
      </c>
      <c r="AJ9" s="18">
        <f t="shared" si="5"/>
        <v>3961.8</v>
      </c>
      <c r="AK9" s="54">
        <f t="shared" si="6"/>
        <v>11.42985</v>
      </c>
      <c r="AL9" s="20">
        <f t="shared" si="7"/>
        <v>59.427</v>
      </c>
    </row>
    <row r="10" spans="1:38" x14ac:dyDescent="0.2">
      <c r="A10" s="12" t="s">
        <v>76</v>
      </c>
      <c r="B10" s="5">
        <v>757.57</v>
      </c>
      <c r="C10" s="2">
        <v>0</v>
      </c>
      <c r="D10" s="2">
        <v>0</v>
      </c>
      <c r="E10" s="18">
        <f t="shared" si="0"/>
        <v>0</v>
      </c>
      <c r="F10" s="2">
        <v>152.57</v>
      </c>
      <c r="G10" s="2">
        <v>0</v>
      </c>
      <c r="H10" s="18">
        <f t="shared" si="1"/>
        <v>152.57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2.2885499999999999</v>
      </c>
      <c r="O10" s="2">
        <v>454.54</v>
      </c>
      <c r="P10" s="2">
        <v>370.46</v>
      </c>
      <c r="Q10" s="2">
        <v>0</v>
      </c>
      <c r="R10" s="2">
        <v>0</v>
      </c>
      <c r="S10" s="2">
        <v>360</v>
      </c>
      <c r="T10" s="2">
        <v>290</v>
      </c>
      <c r="U10" s="2">
        <v>0</v>
      </c>
      <c r="V10" s="2">
        <v>0</v>
      </c>
      <c r="W10" s="2">
        <v>0</v>
      </c>
      <c r="X10" s="2">
        <v>0</v>
      </c>
      <c r="Y10" s="2">
        <v>1424.24</v>
      </c>
      <c r="Z10" s="2">
        <v>1212.22</v>
      </c>
      <c r="AA10" s="2">
        <v>886.36</v>
      </c>
      <c r="AB10" s="2">
        <v>710.62</v>
      </c>
      <c r="AC10" s="2">
        <v>1484.87</v>
      </c>
      <c r="AD10" s="2">
        <v>1211.06</v>
      </c>
      <c r="AE10" s="2">
        <v>6075.74</v>
      </c>
      <c r="AF10" s="2"/>
      <c r="AG10" s="18">
        <f t="shared" si="4"/>
        <v>6075.74</v>
      </c>
      <c r="AH10" s="2">
        <v>2296.17</v>
      </c>
      <c r="AI10" s="2"/>
      <c r="AJ10" s="18">
        <f t="shared" si="5"/>
        <v>2296.17</v>
      </c>
      <c r="AK10" s="54">
        <f t="shared" si="6"/>
        <v>10.6593</v>
      </c>
      <c r="AL10" s="20">
        <f t="shared" si="7"/>
        <v>34.442549999999997</v>
      </c>
    </row>
    <row r="11" spans="1:38" x14ac:dyDescent="0.2">
      <c r="A11" s="12" t="s">
        <v>76</v>
      </c>
      <c r="B11" s="5">
        <v>757.57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76</v>
      </c>
      <c r="B12" s="5">
        <v>757.57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76</v>
      </c>
      <c r="B13" s="5">
        <v>757.57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76</v>
      </c>
      <c r="B14" s="5">
        <v>757.57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2765.15</v>
      </c>
      <c r="D15" s="9">
        <f t="shared" si="8"/>
        <v>0</v>
      </c>
      <c r="E15" s="19">
        <f t="shared" si="8"/>
        <v>2765.15</v>
      </c>
      <c r="F15" s="9">
        <f t="shared" si="8"/>
        <v>2699.58</v>
      </c>
      <c r="G15" s="9">
        <f t="shared" si="8"/>
        <v>0</v>
      </c>
      <c r="H15" s="19">
        <f t="shared" ref="H15:AE15" si="9">SUM(H3:H14)</f>
        <v>2699.58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40.493699999999997</v>
      </c>
      <c r="O15" s="10">
        <f t="shared" si="9"/>
        <v>1333.33</v>
      </c>
      <c r="P15" s="9">
        <f t="shared" si="9"/>
        <v>885.06</v>
      </c>
      <c r="Q15" s="9">
        <f t="shared" si="9"/>
        <v>0</v>
      </c>
      <c r="R15" s="9">
        <f t="shared" si="9"/>
        <v>0</v>
      </c>
      <c r="S15" s="9">
        <f t="shared" si="9"/>
        <v>1080</v>
      </c>
      <c r="T15" s="9">
        <f t="shared" si="9"/>
        <v>690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4287.8500000000004</v>
      </c>
      <c r="Z15" s="9">
        <f t="shared" si="9"/>
        <v>2876.77</v>
      </c>
      <c r="AA15" s="9">
        <f t="shared" si="9"/>
        <v>2386.37</v>
      </c>
      <c r="AB15" s="9">
        <f t="shared" si="9"/>
        <v>1516.76</v>
      </c>
      <c r="AC15" s="9">
        <f t="shared" si="9"/>
        <v>4371.26</v>
      </c>
      <c r="AD15" s="11">
        <f t="shared" si="9"/>
        <v>2906.54</v>
      </c>
      <c r="AE15" s="9">
        <f t="shared" si="9"/>
        <v>11936.349999999999</v>
      </c>
      <c r="AF15" s="9"/>
      <c r="AG15" s="19">
        <f>SUM(AG3:AG14)</f>
        <v>11936.349999999999</v>
      </c>
      <c r="AH15" s="9">
        <f>SUM(AH3:AH14)</f>
        <v>6485.7800000000007</v>
      </c>
      <c r="AI15" s="9"/>
      <c r="AJ15" s="19">
        <f>SUM(AJ3:AJ14)</f>
        <v>6485.7800000000007</v>
      </c>
      <c r="AK15" s="19">
        <f t="shared" ref="AK15" si="10">SUM(AK3:AK14)</f>
        <v>22.7514</v>
      </c>
      <c r="AL15" s="21">
        <f t="shared" ref="AL15" si="11">SUM(AL3:AL14)</f>
        <v>97.286699999999996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31.140625" customWidth="1"/>
    <col min="3" max="3" width="20.140625" customWidth="1"/>
    <col min="4" max="4" width="20.42578125" customWidth="1"/>
    <col min="5" max="5" width="17.7109375" customWidth="1"/>
  </cols>
  <sheetData>
    <row r="2" spans="2:8" ht="51.75" customHeight="1" x14ac:dyDescent="0.4">
      <c r="B2" s="79" t="s">
        <v>12</v>
      </c>
      <c r="C2" s="79"/>
      <c r="D2" s="79"/>
      <c r="E2" s="79"/>
    </row>
    <row r="3" spans="2:8" ht="26.25" customHeight="1" x14ac:dyDescent="0.35">
      <c r="B3" s="78" t="s">
        <v>81</v>
      </c>
      <c r="C3" s="78"/>
      <c r="D3" s="78"/>
      <c r="E3" s="78"/>
      <c r="F3" s="1"/>
      <c r="G3" s="1"/>
      <c r="H3" s="1"/>
    </row>
    <row r="4" spans="2:8" ht="30" customHeight="1" thickBot="1" x14ac:dyDescent="0.25">
      <c r="B4" s="78"/>
      <c r="C4" s="78"/>
      <c r="D4" s="78"/>
      <c r="E4" s="78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6" t="s">
        <v>87</v>
      </c>
      <c r="C6" s="57">
        <f>'отчет тек. ремонт'!B10</f>
        <v>43294.500000000007</v>
      </c>
      <c r="D6" s="57">
        <f>'отчет тек. ремонт'!C10</f>
        <v>175376.56</v>
      </c>
      <c r="E6" s="68" t="e">
        <f>'отчет тек. ремонт'!#REF!</f>
        <v>#REF!</v>
      </c>
    </row>
    <row r="7" spans="2:8" ht="25.5" x14ac:dyDescent="0.2">
      <c r="B7" s="58" t="s">
        <v>1</v>
      </c>
      <c r="C7" s="2">
        <f>'отчет сод. жилья'!B22</f>
        <v>1333.33</v>
      </c>
      <c r="D7" s="22">
        <f>'отчет сод. жилья'!C22</f>
        <v>885.06</v>
      </c>
      <c r="E7" s="69">
        <f>'отчет сод. жилья'!G24</f>
        <v>885.06</v>
      </c>
    </row>
    <row r="8" spans="2:8" ht="38.25" x14ac:dyDescent="0.2">
      <c r="B8" s="58" t="s">
        <v>2</v>
      </c>
      <c r="C8" s="2">
        <v>0</v>
      </c>
      <c r="D8" s="2">
        <v>0</v>
      </c>
      <c r="E8" s="59">
        <v>0</v>
      </c>
    </row>
    <row r="9" spans="2:8" x14ac:dyDescent="0.2">
      <c r="B9" s="58" t="s">
        <v>3</v>
      </c>
      <c r="C9" s="2">
        <v>0</v>
      </c>
      <c r="D9" s="2">
        <v>0</v>
      </c>
      <c r="E9" s="59">
        <v>0</v>
      </c>
    </row>
    <row r="10" spans="2:8" x14ac:dyDescent="0.2">
      <c r="B10" s="58" t="s">
        <v>4</v>
      </c>
      <c r="C10" s="2">
        <f>'выборка 15'!U15</f>
        <v>0</v>
      </c>
      <c r="D10" s="2">
        <v>0</v>
      </c>
      <c r="E10" s="59">
        <v>0</v>
      </c>
    </row>
    <row r="11" spans="2:8" x14ac:dyDescent="0.2">
      <c r="B11" s="58" t="s">
        <v>5</v>
      </c>
      <c r="C11" s="2">
        <f>'выборка 15'!W15</f>
        <v>0</v>
      </c>
      <c r="D11" s="2">
        <v>0</v>
      </c>
      <c r="E11" s="59">
        <v>0</v>
      </c>
    </row>
    <row r="12" spans="2:8" x14ac:dyDescent="0.2">
      <c r="B12" s="58" t="s">
        <v>6</v>
      </c>
      <c r="C12" s="2">
        <f>'выборка 15'!Y15</f>
        <v>4287.8500000000004</v>
      </c>
      <c r="D12" s="2">
        <f>'выборка 15'!Z15</f>
        <v>2876.77</v>
      </c>
      <c r="E12" s="59">
        <v>0</v>
      </c>
    </row>
    <row r="13" spans="2:8" ht="25.5" x14ac:dyDescent="0.2">
      <c r="B13" s="58" t="s">
        <v>7</v>
      </c>
      <c r="C13" s="2">
        <v>0</v>
      </c>
      <c r="D13" s="2">
        <v>0</v>
      </c>
      <c r="E13" s="59">
        <v>0</v>
      </c>
    </row>
    <row r="14" spans="2:8" ht="25.5" x14ac:dyDescent="0.2">
      <c r="B14" s="58" t="s">
        <v>8</v>
      </c>
      <c r="C14" s="2">
        <f>'выборка 15'!AA15</f>
        <v>2386.37</v>
      </c>
      <c r="D14" s="2">
        <f>'выборка 15'!AB15</f>
        <v>1516.76</v>
      </c>
      <c r="E14" s="59">
        <f>D14</f>
        <v>1516.76</v>
      </c>
    </row>
    <row r="15" spans="2:8" ht="26.25" thickBot="1" x14ac:dyDescent="0.25">
      <c r="B15" s="60" t="s">
        <v>9</v>
      </c>
      <c r="C15" s="61">
        <f>'выборка 15'!AC15</f>
        <v>4371.26</v>
      </c>
      <c r="D15" s="61">
        <f>'выборка 15'!AD15</f>
        <v>2906.54</v>
      </c>
      <c r="E15" s="62">
        <v>0</v>
      </c>
    </row>
    <row r="17" spans="2:5" ht="19.5" customHeight="1" x14ac:dyDescent="0.2">
      <c r="B17" s="70" t="s">
        <v>79</v>
      </c>
      <c r="C17" s="70"/>
      <c r="D17" s="70"/>
      <c r="E17" s="70"/>
    </row>
    <row r="19" spans="2:5" x14ac:dyDescent="0.2">
      <c r="B19" s="71" t="s">
        <v>88</v>
      </c>
      <c r="C19" s="71"/>
      <c r="D19" s="71"/>
      <c r="E19" s="71">
        <v>782.73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workbookViewId="0">
      <selection activeCell="D9" sqref="D9"/>
    </sheetView>
  </sheetViews>
  <sheetFormatPr defaultRowHeight="12.75" x14ac:dyDescent="0.2"/>
  <cols>
    <col min="1" max="1" width="27.28515625" customWidth="1"/>
    <col min="2" max="2" width="23.7109375" customWidth="1"/>
    <col min="3" max="3" width="28.140625" customWidth="1"/>
    <col min="4" max="4" width="23.42578125" customWidth="1"/>
  </cols>
  <sheetData>
    <row r="2" spans="1:4" ht="105" customHeight="1" x14ac:dyDescent="0.2">
      <c r="A2" s="80" t="s">
        <v>90</v>
      </c>
      <c r="B2" s="80"/>
      <c r="C2" s="80"/>
      <c r="D2" s="80"/>
    </row>
    <row r="3" spans="1:4" ht="23.25" x14ac:dyDescent="0.35">
      <c r="A3" s="25"/>
      <c r="B3" s="25"/>
      <c r="C3" s="25"/>
      <c r="D3" s="25"/>
    </row>
    <row r="4" spans="1:4" ht="13.5" thickBot="1" x14ac:dyDescent="0.25"/>
    <row r="5" spans="1:4" ht="60" customHeight="1" thickBot="1" x14ac:dyDescent="0.3">
      <c r="A5" s="27"/>
      <c r="B5" s="28" t="s">
        <v>55</v>
      </c>
      <c r="C5" s="28" t="s">
        <v>56</v>
      </c>
      <c r="D5" s="29" t="s">
        <v>57</v>
      </c>
    </row>
    <row r="6" spans="1:4" ht="15.75" x14ac:dyDescent="0.25">
      <c r="A6" s="81" t="s">
        <v>91</v>
      </c>
      <c r="B6" s="81"/>
      <c r="C6" s="4">
        <v>137187.04999999999</v>
      </c>
      <c r="D6" s="72"/>
    </row>
    <row r="7" spans="1:4" x14ac:dyDescent="0.2">
      <c r="A7" s="4" t="s">
        <v>87</v>
      </c>
      <c r="B7" s="5">
        <f>'[1]июль 16'!$AK$37-[1]декабрь!$AF$37</f>
        <v>43294.500000000007</v>
      </c>
      <c r="C7" s="5">
        <f>'[1]июль 16'!$AM$37-[1]декабрь!$AH$37-716.43</f>
        <v>38189.509999999995</v>
      </c>
      <c r="D7" s="73">
        <f>'расход по дому ТР 15'!F14</f>
        <v>-1192.7125000000001</v>
      </c>
    </row>
    <row r="8" spans="1:4" ht="25.5" x14ac:dyDescent="0.2">
      <c r="A8" s="3" t="s">
        <v>62</v>
      </c>
      <c r="B8" s="2">
        <v>0</v>
      </c>
      <c r="C8" s="2">
        <v>0</v>
      </c>
      <c r="D8" s="36">
        <f>'[1]июль 16'!$BG$37-[1]декабрь!$BB$37</f>
        <v>9227.2026000000005</v>
      </c>
    </row>
    <row r="9" spans="1:4" ht="39" thickBot="1" x14ac:dyDescent="0.25">
      <c r="A9" s="3" t="s">
        <v>63</v>
      </c>
      <c r="B9" s="2"/>
      <c r="C9" s="2"/>
      <c r="D9" s="36">
        <f>'[1]июль 16'!$BI$37-[1]декабрь!$BD$37</f>
        <v>795.44850000000042</v>
      </c>
    </row>
    <row r="10" spans="1:4" ht="15.75" thickBot="1" x14ac:dyDescent="0.3">
      <c r="A10" s="30" t="s">
        <v>89</v>
      </c>
      <c r="B10" s="31">
        <f>SUM(B7:B9)</f>
        <v>43294.500000000007</v>
      </c>
      <c r="C10" s="31">
        <f>SUM(C6:C9)</f>
        <v>175376.56</v>
      </c>
      <c r="D10" s="32">
        <f>SUM(D7:D9)</f>
        <v>8829.9386000000013</v>
      </c>
    </row>
    <row r="11" spans="1:4" ht="15" x14ac:dyDescent="0.25">
      <c r="A11" s="74"/>
      <c r="B11" s="74"/>
      <c r="C11" s="74"/>
      <c r="D11" s="75"/>
    </row>
    <row r="12" spans="1:4" ht="15" x14ac:dyDescent="0.25">
      <c r="A12" s="103" t="s">
        <v>92</v>
      </c>
      <c r="B12" s="103"/>
      <c r="C12" s="103"/>
      <c r="D12" s="103">
        <v>77644.03</v>
      </c>
    </row>
    <row r="13" spans="1:4" ht="15.75" customHeight="1" x14ac:dyDescent="0.25">
      <c r="A13" s="103" t="s">
        <v>93</v>
      </c>
      <c r="B13" s="103"/>
      <c r="C13" s="103"/>
      <c r="D13" s="103">
        <v>88902.58</v>
      </c>
    </row>
    <row r="14" spans="1:4" ht="15.75" x14ac:dyDescent="0.25">
      <c r="A14" s="76"/>
      <c r="B14" s="76"/>
      <c r="C14" s="76"/>
      <c r="D14" s="76"/>
    </row>
    <row r="15" spans="1:4" ht="15.75" customHeight="1" x14ac:dyDescent="0.2">
      <c r="A15" s="104" t="s">
        <v>94</v>
      </c>
      <c r="B15" s="105"/>
      <c r="C15" s="105"/>
      <c r="D15" s="106">
        <v>3844.12</v>
      </c>
    </row>
    <row r="16" spans="1:4" ht="15.75" x14ac:dyDescent="0.25">
      <c r="A16" s="76"/>
      <c r="B16" s="76"/>
      <c r="C16" s="76"/>
      <c r="D16" s="76"/>
    </row>
    <row r="17" spans="1:4" ht="15.75" customHeight="1" x14ac:dyDescent="0.2"/>
    <row r="18" spans="1:4" x14ac:dyDescent="0.2">
      <c r="A18" s="70" t="s">
        <v>95</v>
      </c>
      <c r="B18" s="70"/>
      <c r="C18" s="70"/>
      <c r="D18" s="70"/>
    </row>
  </sheetData>
  <mergeCells count="2">
    <mergeCell ref="A2:D2"/>
    <mergeCell ref="A6:B6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24" sqref="E2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5.140625" customWidth="1"/>
  </cols>
  <sheetData>
    <row r="1" spans="1:6" ht="93.75" customHeight="1" thickBot="1" x14ac:dyDescent="0.4">
      <c r="A1" s="87" t="s">
        <v>96</v>
      </c>
      <c r="B1" s="87"/>
      <c r="C1" s="87"/>
      <c r="D1" s="87"/>
      <c r="E1" s="87"/>
      <c r="F1" s="87"/>
    </row>
    <row r="2" spans="1:6" ht="16.5" customHeight="1" x14ac:dyDescent="0.2">
      <c r="A2" s="88" t="s">
        <v>14</v>
      </c>
      <c r="B2" s="90" t="s">
        <v>15</v>
      </c>
      <c r="C2" s="90" t="s">
        <v>16</v>
      </c>
      <c r="D2" s="90" t="s">
        <v>17</v>
      </c>
      <c r="E2" s="90" t="s">
        <v>18</v>
      </c>
      <c r="F2" s="90" t="s">
        <v>19</v>
      </c>
    </row>
    <row r="3" spans="1:6" ht="29.25" customHeight="1" x14ac:dyDescent="0.2">
      <c r="A3" s="89"/>
      <c r="B3" s="91"/>
      <c r="C3" s="91"/>
      <c r="D3" s="91"/>
      <c r="E3" s="91"/>
      <c r="F3" s="91"/>
    </row>
    <row r="4" spans="1:6" ht="12.75" customHeight="1" x14ac:dyDescent="0.2">
      <c r="A4" s="2">
        <v>1</v>
      </c>
      <c r="B4" s="107">
        <v>2016</v>
      </c>
      <c r="C4" s="108" t="s">
        <v>97</v>
      </c>
      <c r="D4" s="109"/>
      <c r="E4" s="110"/>
      <c r="F4" s="22">
        <v>-3000</v>
      </c>
    </row>
    <row r="5" spans="1:6" ht="12.75" hidden="1" customHeight="1" x14ac:dyDescent="0.2">
      <c r="A5" s="2"/>
      <c r="B5" s="107">
        <v>2016</v>
      </c>
      <c r="C5" s="108" t="s">
        <v>97</v>
      </c>
      <c r="D5" s="109"/>
      <c r="E5" s="110"/>
      <c r="F5" s="2"/>
    </row>
    <row r="6" spans="1:6" hidden="1" x14ac:dyDescent="0.2">
      <c r="A6" s="2"/>
      <c r="B6" s="2"/>
      <c r="C6" s="2"/>
      <c r="D6" s="2"/>
      <c r="E6" s="2"/>
      <c r="F6" s="2"/>
    </row>
    <row r="7" spans="1:6" hidden="1" x14ac:dyDescent="0.2">
      <c r="A7" s="2"/>
      <c r="B7" s="2"/>
      <c r="C7" s="2"/>
      <c r="D7" s="2"/>
      <c r="E7" s="2"/>
      <c r="F7" s="2"/>
    </row>
    <row r="8" spans="1:6" hidden="1" x14ac:dyDescent="0.2">
      <c r="A8" s="2"/>
      <c r="B8" s="2"/>
      <c r="C8" s="2"/>
      <c r="D8" s="2"/>
      <c r="E8" s="2"/>
      <c r="F8" s="2"/>
    </row>
    <row r="9" spans="1:6" hidden="1" x14ac:dyDescent="0.2">
      <c r="A9" s="2"/>
      <c r="B9" s="2"/>
      <c r="C9" s="2"/>
      <c r="D9" s="2"/>
      <c r="E9" s="2"/>
      <c r="F9" s="2"/>
    </row>
    <row r="10" spans="1:6" hidden="1" x14ac:dyDescent="0.2">
      <c r="A10" s="2"/>
      <c r="B10" s="2"/>
      <c r="C10" s="2"/>
      <c r="D10" s="2"/>
      <c r="E10" s="2"/>
      <c r="F10" s="2"/>
    </row>
    <row r="11" spans="1:6" x14ac:dyDescent="0.2">
      <c r="A11" s="2">
        <v>2</v>
      </c>
      <c r="B11" s="107">
        <v>2016</v>
      </c>
      <c r="C11" s="2" t="s">
        <v>98</v>
      </c>
      <c r="D11" s="2" t="s">
        <v>85</v>
      </c>
      <c r="E11" s="2" t="s">
        <v>86</v>
      </c>
      <c r="F11" s="22">
        <v>980</v>
      </c>
    </row>
    <row r="12" spans="1:6" hidden="1" x14ac:dyDescent="0.2">
      <c r="A12" s="2"/>
      <c r="B12" s="2"/>
      <c r="C12" s="2"/>
      <c r="D12" s="2"/>
      <c r="E12" s="2"/>
      <c r="F12" s="2"/>
    </row>
    <row r="13" spans="1:6" ht="13.5" thickBot="1" x14ac:dyDescent="0.25">
      <c r="A13" s="83" t="s">
        <v>21</v>
      </c>
      <c r="B13" s="84"/>
      <c r="C13" s="84"/>
      <c r="D13" s="84"/>
      <c r="E13" s="84"/>
      <c r="F13" s="23">
        <f>'[1]июль 16'!$AO$37+'[1]июль 16'!$AQ$37-[1]декабрь!$AJ$37+[1]декабрь!$AL$37</f>
        <v>827.28750000000002</v>
      </c>
    </row>
    <row r="14" spans="1:6" ht="15.75" thickBot="1" x14ac:dyDescent="0.3">
      <c r="A14" s="85" t="s">
        <v>22</v>
      </c>
      <c r="B14" s="86"/>
      <c r="C14" s="86"/>
      <c r="D14" s="86"/>
      <c r="E14" s="86"/>
      <c r="F14" s="24">
        <f>SUM(F4:F13)</f>
        <v>-1192.7125000000001</v>
      </c>
    </row>
    <row r="17" spans="1:5" x14ac:dyDescent="0.2">
      <c r="A17" s="70" t="s">
        <v>95</v>
      </c>
      <c r="B17" s="70"/>
      <c r="C17" s="70"/>
      <c r="D17" s="70"/>
      <c r="E17" s="70"/>
    </row>
  </sheetData>
  <mergeCells count="11">
    <mergeCell ref="A13:E13"/>
    <mergeCell ref="A14:E14"/>
    <mergeCell ref="A1:F1"/>
    <mergeCell ref="A2:A3"/>
    <mergeCell ref="B2:B3"/>
    <mergeCell ref="C2:C3"/>
    <mergeCell ref="D2:D3"/>
    <mergeCell ref="E2:E3"/>
    <mergeCell ref="F2:F3"/>
    <mergeCell ref="C4:E4"/>
    <mergeCell ref="C5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workbookViewId="0">
      <selection activeCell="D13" sqref="D13"/>
    </sheetView>
  </sheetViews>
  <sheetFormatPr defaultRowHeight="12.75" x14ac:dyDescent="0.2"/>
  <cols>
    <col min="1" max="1" width="27.28515625" customWidth="1"/>
    <col min="2" max="2" width="23.7109375" customWidth="1"/>
    <col min="3" max="3" width="28.140625" customWidth="1"/>
    <col min="4" max="4" width="23.42578125" customWidth="1"/>
  </cols>
  <sheetData>
    <row r="2" spans="1:4" ht="105" customHeight="1" x14ac:dyDescent="0.2">
      <c r="A2" s="80" t="s">
        <v>101</v>
      </c>
      <c r="B2" s="80"/>
      <c r="C2" s="80"/>
      <c r="D2" s="80"/>
    </row>
    <row r="3" spans="1:4" ht="23.25" x14ac:dyDescent="0.35">
      <c r="A3" s="77"/>
      <c r="B3" s="77"/>
      <c r="C3" s="77"/>
      <c r="D3" s="77"/>
    </row>
    <row r="4" spans="1:4" ht="13.5" thickBot="1" x14ac:dyDescent="0.25"/>
    <row r="5" spans="1:4" ht="60" customHeight="1" thickBot="1" x14ac:dyDescent="0.3">
      <c r="A5" s="27"/>
      <c r="B5" s="28" t="s">
        <v>55</v>
      </c>
      <c r="C5" s="28" t="s">
        <v>56</v>
      </c>
      <c r="D5" s="29" t="s">
        <v>57</v>
      </c>
    </row>
    <row r="6" spans="1:4" ht="15.75" x14ac:dyDescent="0.25">
      <c r="A6" s="81" t="s">
        <v>99</v>
      </c>
      <c r="B6" s="81"/>
      <c r="C6" s="4">
        <v>77644.03</v>
      </c>
      <c r="D6" s="72"/>
    </row>
    <row r="7" spans="1:4" ht="13.5" thickBot="1" x14ac:dyDescent="0.25">
      <c r="A7" s="4" t="s">
        <v>100</v>
      </c>
      <c r="B7" s="5">
        <f>'[1]декабрь ТР 16'!$Y$36</f>
        <v>15978.85</v>
      </c>
      <c r="C7" s="5">
        <f>'[1]декабрь ТР 16'!$AA$36</f>
        <v>13053.82</v>
      </c>
      <c r="D7" s="73">
        <f>'расход по дому ТР 15 (2)'!F18</f>
        <v>195.8073</v>
      </c>
    </row>
    <row r="8" spans="1:4" ht="15.75" thickBot="1" x14ac:dyDescent="0.3">
      <c r="A8" s="30" t="s">
        <v>105</v>
      </c>
      <c r="B8" s="31">
        <f>SUM(B7:B7)</f>
        <v>15978.85</v>
      </c>
      <c r="C8" s="31">
        <f>SUM(C6:C7)</f>
        <v>90697.85</v>
      </c>
      <c r="D8" s="32">
        <f>SUM(D7:D7)</f>
        <v>195.8073</v>
      </c>
    </row>
    <row r="9" spans="1:4" ht="15" x14ac:dyDescent="0.25">
      <c r="A9" s="74"/>
      <c r="B9" s="74"/>
      <c r="C9" s="74"/>
      <c r="D9" s="75"/>
    </row>
    <row r="10" spans="1:4" ht="15" x14ac:dyDescent="0.25">
      <c r="A10" s="103" t="s">
        <v>103</v>
      </c>
      <c r="B10" s="103"/>
      <c r="C10" s="103"/>
      <c r="D10" s="111">
        <f>C8-D8</f>
        <v>90502.042700000005</v>
      </c>
    </row>
    <row r="11" spans="1:4" ht="15.75" x14ac:dyDescent="0.25">
      <c r="A11" s="76"/>
      <c r="B11" s="76"/>
      <c r="C11" s="76"/>
      <c r="D11" s="76"/>
    </row>
    <row r="12" spans="1:4" ht="15.75" customHeight="1" x14ac:dyDescent="0.2">
      <c r="A12" s="104" t="s">
        <v>102</v>
      </c>
      <c r="B12" s="105"/>
      <c r="C12" s="105"/>
      <c r="D12" s="106">
        <v>4505.8500000000004</v>
      </c>
    </row>
    <row r="13" spans="1:4" ht="15.75" x14ac:dyDescent="0.25">
      <c r="A13" s="76"/>
      <c r="B13" s="76"/>
      <c r="C13" s="76"/>
      <c r="D13" s="76"/>
    </row>
    <row r="14" spans="1:4" ht="15.75" customHeight="1" x14ac:dyDescent="0.2"/>
    <row r="15" spans="1:4" x14ac:dyDescent="0.2">
      <c r="A15" s="70" t="s">
        <v>95</v>
      </c>
      <c r="B15" s="70"/>
      <c r="C15" s="70"/>
      <c r="D15" s="70"/>
    </row>
  </sheetData>
  <mergeCells count="2">
    <mergeCell ref="A2:D2"/>
    <mergeCell ref="A6:B6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10" sqref="A10:XFD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5.140625" customWidth="1"/>
  </cols>
  <sheetData>
    <row r="1" spans="1:6" ht="93.75" customHeight="1" thickBot="1" x14ac:dyDescent="0.4">
      <c r="A1" s="87" t="s">
        <v>104</v>
      </c>
      <c r="B1" s="87"/>
      <c r="C1" s="87"/>
      <c r="D1" s="87"/>
      <c r="E1" s="87"/>
      <c r="F1" s="87"/>
    </row>
    <row r="2" spans="1:6" ht="16.5" customHeight="1" x14ac:dyDescent="0.2">
      <c r="A2" s="88" t="s">
        <v>14</v>
      </c>
      <c r="B2" s="90" t="s">
        <v>15</v>
      </c>
      <c r="C2" s="90" t="s">
        <v>16</v>
      </c>
      <c r="D2" s="90" t="s">
        <v>17</v>
      </c>
      <c r="E2" s="90" t="s">
        <v>18</v>
      </c>
      <c r="F2" s="90" t="s">
        <v>19</v>
      </c>
    </row>
    <row r="3" spans="1:6" ht="29.25" customHeight="1" x14ac:dyDescent="0.2">
      <c r="A3" s="89"/>
      <c r="B3" s="91"/>
      <c r="C3" s="91"/>
      <c r="D3" s="91"/>
      <c r="E3" s="91"/>
      <c r="F3" s="91"/>
    </row>
    <row r="4" spans="1:6" ht="12.75" hidden="1" customHeight="1" x14ac:dyDescent="0.2">
      <c r="A4" s="2"/>
      <c r="B4" s="107">
        <v>2016</v>
      </c>
      <c r="C4" s="108" t="s">
        <v>97</v>
      </c>
      <c r="D4" s="109"/>
      <c r="E4" s="110"/>
      <c r="F4" s="2"/>
    </row>
    <row r="5" spans="1:6" hidden="1" x14ac:dyDescent="0.2">
      <c r="A5" s="2"/>
      <c r="B5" s="2"/>
      <c r="C5" s="2"/>
      <c r="D5" s="2"/>
      <c r="E5" s="2"/>
      <c r="F5" s="2"/>
    </row>
    <row r="6" spans="1:6" hidden="1" x14ac:dyDescent="0.2">
      <c r="A6" s="2"/>
      <c r="B6" s="2"/>
      <c r="C6" s="2"/>
      <c r="D6" s="2"/>
      <c r="E6" s="2"/>
      <c r="F6" s="2"/>
    </row>
    <row r="7" spans="1:6" hidden="1" x14ac:dyDescent="0.2">
      <c r="A7" s="2"/>
      <c r="B7" s="2"/>
      <c r="C7" s="2"/>
      <c r="D7" s="2"/>
      <c r="E7" s="2"/>
      <c r="F7" s="2"/>
    </row>
    <row r="8" spans="1:6" hidden="1" x14ac:dyDescent="0.2">
      <c r="A8" s="2"/>
      <c r="B8" s="2"/>
      <c r="C8" s="2"/>
      <c r="D8" s="2"/>
      <c r="E8" s="2"/>
      <c r="F8" s="2"/>
    </row>
    <row r="9" spans="1:6" hidden="1" x14ac:dyDescent="0.2">
      <c r="A9" s="2"/>
      <c r="B9" s="2"/>
      <c r="C9" s="2"/>
      <c r="D9" s="2"/>
      <c r="E9" s="2"/>
      <c r="F9" s="2"/>
    </row>
    <row r="10" spans="1:6" hidden="1" x14ac:dyDescent="0.2">
      <c r="A10" s="2"/>
      <c r="B10" s="2"/>
      <c r="C10" s="2"/>
      <c r="D10" s="2"/>
      <c r="E10" s="2"/>
      <c r="F10" s="2"/>
    </row>
    <row r="11" spans="1:6" hidden="1" x14ac:dyDescent="0.2">
      <c r="A11" s="2"/>
      <c r="B11" s="2"/>
      <c r="C11" s="2"/>
      <c r="D11" s="2"/>
      <c r="E11" s="2"/>
      <c r="F11" s="2"/>
    </row>
    <row r="12" spans="1:6" hidden="1" x14ac:dyDescent="0.2">
      <c r="A12" s="2"/>
      <c r="B12" s="2"/>
      <c r="C12" s="2"/>
      <c r="D12" s="2"/>
      <c r="E12" s="2"/>
      <c r="F12" s="2"/>
    </row>
    <row r="13" spans="1:6" hidden="1" x14ac:dyDescent="0.2">
      <c r="A13" s="2"/>
      <c r="B13" s="2"/>
      <c r="C13" s="2"/>
      <c r="D13" s="2"/>
      <c r="E13" s="2"/>
      <c r="F13" s="2"/>
    </row>
    <row r="14" spans="1:6" hidden="1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107"/>
      <c r="C15" s="2"/>
      <c r="D15" s="2"/>
      <c r="E15" s="2"/>
      <c r="F15" s="22"/>
    </row>
    <row r="16" spans="1:6" hidden="1" x14ac:dyDescent="0.2">
      <c r="A16" s="2"/>
      <c r="B16" s="2"/>
      <c r="C16" s="2"/>
      <c r="D16" s="2"/>
      <c r="E16" s="2"/>
      <c r="F16" s="2"/>
    </row>
    <row r="17" spans="1:6" ht="13.5" thickBot="1" x14ac:dyDescent="0.25">
      <c r="A17" s="83" t="s">
        <v>21</v>
      </c>
      <c r="B17" s="84"/>
      <c r="C17" s="84"/>
      <c r="D17" s="84"/>
      <c r="E17" s="84"/>
      <c r="F17" s="23">
        <f>'[1]декабрь ТР 16'!$AC$36</f>
        <v>195.8073</v>
      </c>
    </row>
    <row r="18" spans="1:6" ht="15.75" thickBot="1" x14ac:dyDescent="0.3">
      <c r="A18" s="85" t="s">
        <v>22</v>
      </c>
      <c r="B18" s="86"/>
      <c r="C18" s="86"/>
      <c r="D18" s="86"/>
      <c r="E18" s="86"/>
      <c r="F18" s="24">
        <f>SUM(F4:F17)</f>
        <v>195.8073</v>
      </c>
    </row>
    <row r="21" spans="1:6" x14ac:dyDescent="0.2">
      <c r="A21" s="70" t="s">
        <v>95</v>
      </c>
      <c r="B21" s="70"/>
      <c r="C21" s="70"/>
      <c r="D21" s="70"/>
      <c r="E21" s="70"/>
    </row>
  </sheetData>
  <mergeCells count="10">
    <mergeCell ref="C4:E4"/>
    <mergeCell ref="A17:E17"/>
    <mergeCell ref="A18:E18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1" sqref="G21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2" t="s">
        <v>83</v>
      </c>
      <c r="B3" s="92"/>
      <c r="C3" s="92"/>
      <c r="D3" s="92"/>
      <c r="E3" s="92"/>
      <c r="F3" s="92"/>
      <c r="G3" s="92"/>
    </row>
    <row r="5" spans="1:7" ht="15.75" x14ac:dyDescent="0.25">
      <c r="A5" s="82" t="s">
        <v>78</v>
      </c>
      <c r="B5" s="82"/>
      <c r="C5" s="82"/>
      <c r="D5" s="82"/>
      <c r="E5" s="82"/>
      <c r="F5" s="82"/>
      <c r="G5" s="26">
        <v>9384.8799999999992</v>
      </c>
    </row>
    <row r="6" spans="1:7" ht="13.5" thickBot="1" x14ac:dyDescent="0.25"/>
    <row r="7" spans="1:7" ht="63.75" thickBot="1" x14ac:dyDescent="0.3">
      <c r="A7" s="27"/>
      <c r="B7" s="28" t="s">
        <v>55</v>
      </c>
      <c r="C7" s="28" t="s">
        <v>56</v>
      </c>
      <c r="D7" s="34" t="s">
        <v>57</v>
      </c>
      <c r="E7" s="28" t="s">
        <v>58</v>
      </c>
      <c r="F7" s="28" t="s">
        <v>59</v>
      </c>
      <c r="G7" s="35" t="s">
        <v>60</v>
      </c>
    </row>
    <row r="8" spans="1:7" ht="15" customHeight="1" x14ac:dyDescent="0.2">
      <c r="A8" s="4" t="s">
        <v>61</v>
      </c>
      <c r="B8" s="5">
        <f>'выборка 15'!AG15</f>
        <v>11936.349999999999</v>
      </c>
      <c r="C8" s="5">
        <f>'выборка 15'!AJ15</f>
        <v>6485.7800000000007</v>
      </c>
      <c r="D8" s="36">
        <f>'расход по дому ТО'!H17</f>
        <v>120.0381</v>
      </c>
      <c r="E8" s="5">
        <v>-3916.27</v>
      </c>
      <c r="F8" s="5"/>
      <c r="G8" s="94">
        <f>C14-D14</f>
        <v>3502.1273000000001</v>
      </c>
    </row>
    <row r="9" spans="1:7" ht="33" customHeight="1" x14ac:dyDescent="0.2">
      <c r="A9" s="3" t="s">
        <v>62</v>
      </c>
      <c r="B9" s="2">
        <v>0</v>
      </c>
      <c r="C9" s="2">
        <v>0</v>
      </c>
      <c r="D9" s="36">
        <f>('выборка 15'!B3*1.74)*2</f>
        <v>2636.3436000000002</v>
      </c>
      <c r="E9" s="2"/>
      <c r="F9" s="2"/>
      <c r="G9" s="95"/>
    </row>
    <row r="10" spans="1:7" ht="31.5" customHeight="1" x14ac:dyDescent="0.2">
      <c r="A10" s="3" t="s">
        <v>63</v>
      </c>
      <c r="B10" s="2"/>
      <c r="C10" s="2"/>
      <c r="D10" s="36">
        <f>('выборка 15'!B4*0.15)*2</f>
        <v>227.27100000000002</v>
      </c>
      <c r="E10" s="2"/>
      <c r="F10" s="2"/>
      <c r="G10" s="95"/>
    </row>
    <row r="11" spans="1:7" ht="15" customHeight="1" x14ac:dyDescent="0.2">
      <c r="A11" s="4" t="s">
        <v>64</v>
      </c>
      <c r="B11" s="2">
        <v>0</v>
      </c>
      <c r="C11" s="2">
        <v>0</v>
      </c>
      <c r="D11" s="36"/>
      <c r="E11" s="2"/>
      <c r="F11" s="2"/>
      <c r="G11" s="95"/>
    </row>
    <row r="12" spans="1:7" ht="26.25" customHeight="1" x14ac:dyDescent="0.2">
      <c r="A12" s="3" t="s">
        <v>65</v>
      </c>
      <c r="B12" s="2">
        <v>0</v>
      </c>
      <c r="C12" s="2">
        <v>0</v>
      </c>
      <c r="D12" s="36"/>
      <c r="E12" s="2"/>
      <c r="F12" s="2"/>
      <c r="G12" s="95"/>
    </row>
    <row r="13" spans="1:7" ht="34.5" customHeight="1" thickBot="1" x14ac:dyDescent="0.25">
      <c r="A13" s="37" t="s">
        <v>66</v>
      </c>
      <c r="B13" s="8">
        <v>0</v>
      </c>
      <c r="C13" s="8">
        <v>0</v>
      </c>
      <c r="D13" s="64"/>
      <c r="E13" s="8"/>
      <c r="F13" s="8"/>
      <c r="G13" s="95"/>
    </row>
    <row r="14" spans="1:7" ht="15" customHeight="1" thickBot="1" x14ac:dyDescent="0.3">
      <c r="A14" s="30" t="s">
        <v>74</v>
      </c>
      <c r="B14" s="31">
        <f t="shared" ref="B14:C14" si="0">SUM(B8:B13)</f>
        <v>11936.349999999999</v>
      </c>
      <c r="C14" s="31">
        <f t="shared" si="0"/>
        <v>6485.7800000000007</v>
      </c>
      <c r="D14" s="32">
        <f>SUM(D8:D13)</f>
        <v>2983.6527000000006</v>
      </c>
      <c r="E14" s="31">
        <f>SUM(E8:E13)</f>
        <v>-3916.27</v>
      </c>
      <c r="F14" s="31"/>
      <c r="G14" s="55">
        <f>SUM(G8)</f>
        <v>3502.1273000000001</v>
      </c>
    </row>
    <row r="15" spans="1:7" ht="15" customHeight="1" x14ac:dyDescent="0.25">
      <c r="A15" s="63"/>
      <c r="B15" s="63"/>
      <c r="C15" s="63"/>
      <c r="D15" s="63"/>
      <c r="E15" s="63"/>
      <c r="F15" s="63"/>
      <c r="G15" s="63"/>
    </row>
    <row r="16" spans="1:7" ht="15.75" x14ac:dyDescent="0.25">
      <c r="A16" s="82" t="s">
        <v>84</v>
      </c>
      <c r="B16" s="82"/>
      <c r="C16" s="82"/>
      <c r="D16" s="82"/>
      <c r="E16" s="82"/>
      <c r="F16" s="82"/>
      <c r="G16" s="33">
        <f>G5+C14-D14</f>
        <v>12887.007299999999</v>
      </c>
    </row>
    <row r="17" spans="1:7" ht="15" customHeight="1" x14ac:dyDescent="0.25">
      <c r="A17" s="63"/>
      <c r="B17" s="63"/>
      <c r="C17" s="63"/>
      <c r="D17" s="63"/>
      <c r="E17" s="63"/>
      <c r="F17" s="63"/>
      <c r="G17" s="63"/>
    </row>
    <row r="18" spans="1:7" ht="15" customHeight="1" x14ac:dyDescent="0.25">
      <c r="A18" s="63"/>
      <c r="B18" s="63"/>
      <c r="C18" s="63"/>
      <c r="D18" s="63"/>
      <c r="E18" s="63"/>
      <c r="F18" s="63"/>
      <c r="G18" s="63"/>
    </row>
    <row r="19" spans="1:7" ht="15" customHeight="1" x14ac:dyDescent="0.25">
      <c r="A19" s="63"/>
      <c r="B19" s="63"/>
      <c r="C19" s="63"/>
      <c r="D19" s="63"/>
      <c r="E19" s="63"/>
      <c r="F19" s="63"/>
      <c r="G19" s="63"/>
    </row>
    <row r="20" spans="1:7" ht="15.75" x14ac:dyDescent="0.25">
      <c r="A20" s="82" t="s">
        <v>78</v>
      </c>
      <c r="B20" s="82"/>
      <c r="C20" s="82"/>
      <c r="D20" s="82"/>
      <c r="E20" s="82"/>
      <c r="F20" s="82"/>
      <c r="G20" s="33">
        <v>0</v>
      </c>
    </row>
    <row r="21" spans="1:7" ht="15" customHeight="1" thickBot="1" x14ac:dyDescent="0.3">
      <c r="A21" s="63"/>
      <c r="B21" s="63"/>
      <c r="C21" s="63"/>
      <c r="D21" s="63"/>
      <c r="E21" s="63"/>
      <c r="F21" s="63"/>
      <c r="G21" s="63"/>
    </row>
    <row r="22" spans="1:7" ht="15" customHeight="1" thickBot="1" x14ac:dyDescent="0.25">
      <c r="A22" s="65" t="s">
        <v>75</v>
      </c>
      <c r="B22" s="19">
        <f>'выборка 15'!O15</f>
        <v>1333.33</v>
      </c>
      <c r="C22" s="19">
        <f>'выборка 15'!P15</f>
        <v>885.06</v>
      </c>
      <c r="D22" s="66">
        <v>0</v>
      </c>
      <c r="E22" s="19">
        <v>-90.35</v>
      </c>
      <c r="F22" s="19">
        <v>0</v>
      </c>
      <c r="G22" s="67">
        <f>C22-D22</f>
        <v>885.06</v>
      </c>
    </row>
    <row r="23" spans="1:7" x14ac:dyDescent="0.2">
      <c r="G23" s="38"/>
    </row>
    <row r="24" spans="1:7" ht="15.75" x14ac:dyDescent="0.25">
      <c r="A24" s="82" t="s">
        <v>84</v>
      </c>
      <c r="B24" s="82"/>
      <c r="C24" s="82"/>
      <c r="D24" s="82"/>
      <c r="E24" s="82"/>
      <c r="F24" s="82"/>
      <c r="G24" s="33">
        <f>G20+C22-D22</f>
        <v>885.06</v>
      </c>
    </row>
    <row r="27" spans="1:7" x14ac:dyDescent="0.2">
      <c r="A27" s="93" t="s">
        <v>80</v>
      </c>
      <c r="B27" s="93"/>
      <c r="C27" s="93"/>
      <c r="D27" s="93"/>
      <c r="E27" s="9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97" t="s">
        <v>67</v>
      </c>
      <c r="B2" s="97"/>
      <c r="C2" s="97"/>
      <c r="D2" s="97"/>
      <c r="E2" s="97"/>
      <c r="F2" s="97"/>
      <c r="G2" s="97"/>
      <c r="H2" s="97"/>
    </row>
    <row r="3" spans="1:8" ht="17.25" x14ac:dyDescent="0.3">
      <c r="A3" s="97" t="s">
        <v>77</v>
      </c>
      <c r="B3" s="97"/>
      <c r="C3" s="97"/>
      <c r="D3" s="97"/>
      <c r="E3" s="97"/>
      <c r="F3" s="97"/>
      <c r="G3" s="97"/>
      <c r="H3" s="97"/>
    </row>
    <row r="4" spans="1:8" ht="17.25" x14ac:dyDescent="0.3">
      <c r="A4" s="97" t="s">
        <v>82</v>
      </c>
      <c r="B4" s="97"/>
      <c r="C4" s="97"/>
      <c r="D4" s="97"/>
      <c r="E4" s="97"/>
      <c r="F4" s="97"/>
      <c r="G4" s="97"/>
      <c r="H4" s="97"/>
    </row>
    <row r="5" spans="1:8" ht="13.5" thickBot="1" x14ac:dyDescent="0.25"/>
    <row r="6" spans="1:8" ht="45.75" thickBot="1" x14ac:dyDescent="0.25">
      <c r="A6" s="39" t="s">
        <v>14</v>
      </c>
      <c r="B6" s="40" t="s">
        <v>15</v>
      </c>
      <c r="C6" s="41" t="s">
        <v>16</v>
      </c>
      <c r="D6" s="41" t="s">
        <v>68</v>
      </c>
      <c r="E6" s="41" t="s">
        <v>18</v>
      </c>
      <c r="F6" s="42" t="s">
        <v>69</v>
      </c>
      <c r="G6" s="42" t="s">
        <v>20</v>
      </c>
      <c r="H6" s="7" t="s">
        <v>70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98" t="s">
        <v>71</v>
      </c>
      <c r="C16" s="99"/>
      <c r="D16" s="99"/>
      <c r="E16" s="99"/>
      <c r="F16" s="99"/>
      <c r="G16" s="100"/>
      <c r="H16" s="51">
        <f>'выборка 15'!AK15+'выборка 15'!AL15</f>
        <v>120.0381</v>
      </c>
    </row>
    <row r="17" spans="1:8" ht="15.75" thickBot="1" x14ac:dyDescent="0.3">
      <c r="A17" s="85" t="s">
        <v>72</v>
      </c>
      <c r="B17" s="86"/>
      <c r="C17" s="86"/>
      <c r="D17" s="52"/>
      <c r="E17" s="52"/>
      <c r="F17" s="52"/>
      <c r="G17" s="52"/>
      <c r="H17" s="53">
        <f>SUM(H7:H16)</f>
        <v>120.0381</v>
      </c>
    </row>
    <row r="18" spans="1:8" x14ac:dyDescent="0.2">
      <c r="A18" s="101"/>
      <c r="B18" s="101"/>
      <c r="C18" s="102"/>
      <c r="D18" s="102"/>
      <c r="E18" s="102"/>
      <c r="F18" s="102"/>
      <c r="G18" s="102"/>
      <c r="H18" s="102"/>
    </row>
    <row r="22" spans="1:8" ht="15" x14ac:dyDescent="0.25">
      <c r="A22" s="96" t="s">
        <v>79</v>
      </c>
      <c r="B22" s="96"/>
      <c r="C22" s="96"/>
      <c r="D22" s="96"/>
      <c r="E22" s="96"/>
      <c r="F22" s="96"/>
      <c r="G22" s="96"/>
      <c r="H22" s="96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2017-01-17T06:12:20Z</cp:lastPrinted>
  <dcterms:created xsi:type="dcterms:W3CDTF">2015-02-24T21:57:31Z</dcterms:created>
  <dcterms:modified xsi:type="dcterms:W3CDTF">2017-01-17T06:12:24Z</dcterms:modified>
</cp:coreProperties>
</file>