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по ТР" sheetId="8" r:id="rId6"/>
  </sheets>
  <calcPr calcId="145621" refMode="R1C1"/>
</workbook>
</file>

<file path=xl/calcChain.xml><?xml version="1.0" encoding="utf-8"?>
<calcChain xmlns="http://schemas.openxmlformats.org/spreadsheetml/2006/main">
  <c r="F31" i="8" l="1"/>
  <c r="D10" i="7" s="1"/>
  <c r="B10" i="7"/>
  <c r="C10" i="7"/>
  <c r="D12" i="7" l="1"/>
  <c r="AK10" i="3" l="1"/>
  <c r="AK9" i="3"/>
  <c r="AI9" i="3"/>
  <c r="AE9" i="3"/>
  <c r="AC9" i="3"/>
  <c r="O9" i="3"/>
  <c r="K9" i="3"/>
  <c r="E8" i="1"/>
  <c r="AO15" i="3"/>
  <c r="AL15" i="3"/>
  <c r="AH15" i="3"/>
  <c r="AG15" i="3"/>
  <c r="AQ14" i="3"/>
  <c r="AQ13" i="3"/>
  <c r="AQ12" i="3"/>
  <c r="AQ11" i="3"/>
  <c r="AQ10" i="3"/>
  <c r="AQ9" i="3"/>
  <c r="AQ8" i="3"/>
  <c r="AQ7" i="3"/>
  <c r="AQ6" i="3"/>
  <c r="AQ5" i="3"/>
  <c r="AQ4" i="3"/>
  <c r="AQ3" i="3"/>
  <c r="E7" i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AM3" i="3"/>
  <c r="M3" i="3"/>
  <c r="H3" i="3"/>
  <c r="N3" i="3" s="1"/>
  <c r="E3" i="3"/>
  <c r="Q15" i="3" l="1"/>
  <c r="C8" i="1" s="1"/>
  <c r="AQ15" i="3"/>
  <c r="T15" i="3"/>
  <c r="AR15" i="3"/>
  <c r="G15" i="3"/>
  <c r="C10" i="4" s="1"/>
  <c r="D15" i="3"/>
  <c r="B10" i="4" s="1"/>
  <c r="E10" i="4" l="1"/>
  <c r="E13" i="4" s="1"/>
  <c r="E6" i="1" s="1"/>
  <c r="D8" i="1"/>
  <c r="F8" i="1"/>
  <c r="F13" i="4"/>
  <c r="AN15" i="3" l="1"/>
  <c r="AK15" i="3"/>
  <c r="AP15" i="3"/>
  <c r="AM15" i="3"/>
  <c r="C7" i="1" s="1"/>
  <c r="C15" i="3"/>
  <c r="F15" i="3"/>
  <c r="I15" i="3"/>
  <c r="J15" i="3"/>
  <c r="K15" i="3"/>
  <c r="C14" i="1" s="1"/>
  <c r="L15" i="3"/>
  <c r="D14" i="1" s="1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C15" i="1" s="1"/>
  <c r="AF15" i="3"/>
  <c r="D15" i="1" s="1"/>
  <c r="F15" i="1" s="1"/>
  <c r="AI15" i="3"/>
  <c r="C16" i="1" s="1"/>
  <c r="AJ15" i="3"/>
  <c r="D16" i="1" s="1"/>
  <c r="M15" i="3"/>
  <c r="H15" i="3"/>
  <c r="D6" i="1" s="1"/>
  <c r="E15" i="3"/>
  <c r="C6" i="1" s="1"/>
  <c r="B7" i="4" l="1"/>
  <c r="B13" i="4" s="1"/>
  <c r="C7" i="4"/>
  <c r="C13" i="4" s="1"/>
  <c r="N15" i="3"/>
  <c r="D7" i="1" l="1"/>
  <c r="F7" i="1"/>
  <c r="I16" i="2"/>
  <c r="I17" i="2" s="1"/>
  <c r="D7" i="4" s="1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<sst xmlns="http://schemas.openxmlformats.org/spreadsheetml/2006/main" count="196" uniqueCount="148">
  <si>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</si>
  <si>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</si>
  <si>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</si>
  <si>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</si>
  <si>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</si>
  <si>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</si>
  <si>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</si>
  <si>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</si>
  <si>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</si>
  <si>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</si>
  <si>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</si>
  <si>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</si>
  <si>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</si>
  <si>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</si>
  <si>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</si>
  <si>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</si>
  <si>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</si>
  <si>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</si>
  <si>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</si>
  <si>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</si>
  <si>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</si>
  <si>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</si>
  <si>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</si>
  <si>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</si>
  <si>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</si>
  <si>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</si>
  <si>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</si>
  <si>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</si>
  <si>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</si>
  <si>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</si>
  <si>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</si>
  <si>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</si>
  <si>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</si>
  <si>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</si>
  <si>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</si>
  <si>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</si>
  <si>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</si>
  <si>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</si>
  <si>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</si>
  <si>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</si>
  <si>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</si>
  <si>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</si>
  <si>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</si>
  <si>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</si>
  <si>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</si>
  <si>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</si>
  <si>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</si>
  <si>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</si>
  <si>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</si>
  <si>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</si>
  <si>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</si>
  <si>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</si>
  <si>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</si>
  <si>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</si>
  <si>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</si>
  <si>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</si>
  <si>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</si>
  <si>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</si>
  <si>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</si>
  <si>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</si>
  <si>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</si>
  <si>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</si>
  <si>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</si>
  <si>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</si>
  <si>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</si>
  <si>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</si>
  <si>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</si>
  <si>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</si>
  <si>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</si>
  <si>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</si>
  <si>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</si>
  <si>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</si>
  <si>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</si>
  <si>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</si>
  <si>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</si>
  <si>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</si>
  <si>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</si>
  <si>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Сызранова, 10-3</t>
  </si>
  <si>
    <t>в доме по адресу ул. Сызранова, 10-3</t>
  </si>
  <si>
    <t>Итого</t>
  </si>
  <si>
    <t>начислено за дымоходы и вент каналы. Жил</t>
  </si>
  <si>
    <t>получено за дымоходы и вент каналы жил</t>
  </si>
  <si>
    <t>Остаток денежных средств дома на 01.06.2015 г</t>
  </si>
  <si>
    <t>начислено антена</t>
  </si>
  <si>
    <t>получено антена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</si>
  <si>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</si>
  <si>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</si>
  <si>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ул. Сызранова, 10-3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</si>
  <si>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Сызранова, 10-3</t>
  </si>
  <si>
    <t>в доме по  адресу ул. Сызранова, 10-3 за период с 01.06.2015 по 31.07.2015гг.</t>
  </si>
  <si>
    <t>январь</t>
  </si>
  <si>
    <t>февраль</t>
  </si>
  <si>
    <t>июнь</t>
  </si>
  <si>
    <t>подвал</t>
  </si>
  <si>
    <t>Ремонт жилого дома</t>
  </si>
  <si>
    <t>Ремонт жилого дома(субабоненты)</t>
  </si>
  <si>
    <t xml:space="preserve"> Ремонт жилья: итого</t>
  </si>
  <si>
    <t>Информация о выполненных работах  по статье " Ремонт жилья"</t>
  </si>
  <si>
    <t>август</t>
  </si>
  <si>
    <t>сентябрь</t>
  </si>
  <si>
    <t>подъезды</t>
  </si>
  <si>
    <t>Генеральный директор ООО У0 "ТаганСервис"____________________________________________</t>
  </si>
  <si>
    <t>октябрь</t>
  </si>
  <si>
    <t>ремонт кровли</t>
  </si>
  <si>
    <t>ноябрь</t>
  </si>
  <si>
    <t>декабрь</t>
  </si>
  <si>
    <t>Информация о собранных и израсходованных денежных средствах по статье "Ремонт Жилья" за период с 01.01.2017 г по 31.12.2017 г по адресу ул. Сызранова, 10-3</t>
  </si>
  <si>
    <t>Остаток денежных средств дома по статье "Ремонт жилья" на 31.12.2017 г</t>
  </si>
  <si>
    <t>Переходящее сальдо на 01.01.2017 г</t>
  </si>
  <si>
    <t>за период с 01.01.2017 по 31.12.2017 гг.</t>
  </si>
  <si>
    <t>изготовление и установка решетокна узел учета</t>
  </si>
  <si>
    <t>кв. 71-72, 39-40</t>
  </si>
  <si>
    <t>сменатруб КНС ф 110мм</t>
  </si>
  <si>
    <t>подъезды 1,2</t>
  </si>
  <si>
    <t>смена трубы ливневки</t>
  </si>
  <si>
    <t>эл.монтажные работы</t>
  </si>
  <si>
    <t>крыльцо</t>
  </si>
  <si>
    <t>ремонт крылец</t>
  </si>
  <si>
    <t>козырьки входов</t>
  </si>
  <si>
    <t>ремонт кровли козырьков</t>
  </si>
  <si>
    <t>июль</t>
  </si>
  <si>
    <t>кв. 45</t>
  </si>
  <si>
    <t>ремонт ЩЭ с заменой АВ</t>
  </si>
  <si>
    <t>кровля</t>
  </si>
  <si>
    <t>изготовление фасонных изделий</t>
  </si>
  <si>
    <t>кв. 69</t>
  </si>
  <si>
    <t>смена труб КНС ф110мм</t>
  </si>
  <si>
    <t>кв.8</t>
  </si>
  <si>
    <t>смена светильника</t>
  </si>
  <si>
    <t>кв. 69,105,107</t>
  </si>
  <si>
    <t>МОП1</t>
  </si>
  <si>
    <t>ремонт потолков</t>
  </si>
  <si>
    <t>ремонт 1 этажа</t>
  </si>
  <si>
    <t>8-9 этаж</t>
  </si>
  <si>
    <t>кв.69,107</t>
  </si>
  <si>
    <t>ремонт потолка</t>
  </si>
  <si>
    <t>ремонт МПШ</t>
  </si>
  <si>
    <t>подъезд</t>
  </si>
  <si>
    <t xml:space="preserve">смена выключателей и распредкоробки </t>
  </si>
  <si>
    <t>кв. 107</t>
  </si>
  <si>
    <t>ремонт откосов</t>
  </si>
  <si>
    <t>устр. полов из плитки</t>
  </si>
  <si>
    <t>изготовление и установка металлопластиковых конструкций</t>
  </si>
  <si>
    <t>подъезды 2,3</t>
  </si>
  <si>
    <t>устройство напольной плитки</t>
  </si>
  <si>
    <t>ремонт 1-2 этажей</t>
  </si>
  <si>
    <t>установка фасонных изделий</t>
  </si>
  <si>
    <t>дебиторская задолженность жителей по состоянию  на 01.01.2018 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</si>
</sst>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8" xfId="0" applyFont="1" applyBorder="1" applyAlignment="1">
      <alignment wrapText="1"/>
    </xf>
    <xf numFmtId="0" fontId="0" fillId="0" borderId="29" xfId="0" applyBorder="1"/>
    <xf numFmtId="0" fontId="1" fillId="0" borderId="3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3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wrapText="1"/>
    </xf>
    <xf numFmtId="0" fontId="0" fillId="0" borderId="1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30" xfId="0" applyNumberFormat="1" applyBorder="1"/>
    <xf numFmtId="2" fontId="0" fillId="0" borderId="32" xfId="0" applyNumberFormat="1" applyBorder="1"/>
    <xf numFmtId="2" fontId="0" fillId="0" borderId="25" xfId="0" applyNumberFormat="1" applyBorder="1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9" fillId="0" borderId="0" xfId="0" applyFont="1"/>
    <xf numFmtId="0" fontId="4" fillId="0" borderId="0" xfId="0" applyFont="1" applyAlignment="1"/>
    <xf numFmtId="0" fontId="1" fillId="0" borderId="0" xfId="0" applyFont="1" applyFill="1" applyBorder="1" applyAlignment="1"/>
    <xf numFmtId="0" fontId="6" fillId="0" borderId="25" xfId="0" applyFont="1" applyBorder="1" applyAlignment="1">
      <alignment wrapText="1"/>
    </xf>
    <xf numFmtId="0" fontId="1" fillId="0" borderId="31" xfId="0" applyFont="1" applyBorder="1" applyAlignment="1">
      <alignment horizontal="left" vertical="distributed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" fontId="0" fillId="0" borderId="3" xfId="0" applyNumberFormat="1" applyBorder="1"/>
    <xf numFmtId="4" fontId="4" fillId="0" borderId="11" xfId="0" applyNumberFormat="1" applyFont="1" applyBorder="1"/>
    <xf numFmtId="4" fontId="4" fillId="0" borderId="20" xfId="0" applyNumberFormat="1" applyFont="1" applyBorder="1"/>
    <xf numFmtId="4" fontId="6" fillId="0" borderId="1" xfId="0" applyNumberFormat="1" applyFont="1" applyBorder="1" applyAlignment="1">
      <alignment wrapText="1"/>
    </xf>
    <xf numFmtId="4" fontId="4" fillId="0" borderId="0" xfId="0" applyNumberFormat="1" applyFont="1" applyBorder="1"/>
    <xf numFmtId="4" fontId="9" fillId="0" borderId="0" xfId="0" applyNumberFormat="1" applyFont="1"/>
    <xf numFmtId="0" fontId="0" fillId="0" borderId="3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164" fontId="0" fillId="0" borderId="32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39" xfId="0" applyNumberFormat="1" applyFont="1" applyBorder="1" applyAlignment="1"/>
    <xf numFmtId="0" fontId="0" fillId="0" borderId="24" xfId="0" applyNumberForma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4" fontId="0" fillId="0" borderId="36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0" fontId="4" fillId="0" borderId="4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X1" workbookViewId="0">
      <selection activeCell="AN11" sqref="AN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80</v>
      </c>
      <c r="Q2" s="14" t="s">
        <v>79</v>
      </c>
      <c r="R2" s="14" t="s">
        <v>41</v>
      </c>
      <c r="S2" s="14" t="s">
        <v>81</v>
      </c>
      <c r="T2" s="14" t="s">
        <v>79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83</v>
      </c>
      <c r="AH2" s="14" t="s">
        <v>84</v>
      </c>
      <c r="AI2" s="14" t="s">
        <v>54</v>
      </c>
      <c r="AJ2" s="15" t="s">
        <v>55</v>
      </c>
      <c r="AK2" s="13" t="s">
        <v>58</v>
      </c>
      <c r="AL2" s="13" t="s">
        <v>31</v>
      </c>
      <c r="AM2" s="16" t="s">
        <v>38</v>
      </c>
      <c r="AN2" s="13" t="s">
        <v>59</v>
      </c>
      <c r="AO2" s="13" t="s">
        <v>32</v>
      </c>
      <c r="AP2" s="16" t="s">
        <v>39</v>
      </c>
      <c r="AQ2" s="16" t="s">
        <v>76</v>
      </c>
      <c r="AR2" s="16" t="s">
        <v>37</v>
      </c>
    </row>
    <row r="3" spans="1:44" x14ac:dyDescent="0.2">
      <c r="A3" s="11" t="s">
        <v>77</v>
      </c>
      <c r="B3" s="3">
        <v>5753.26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17">
        <f>AK3+AL3</f>
        <v>0</v>
      </c>
      <c r="AN3" s="3">
        <v>0</v>
      </c>
      <c r="AO3" s="3">
        <v>0</v>
      </c>
      <c r="AP3" s="17">
        <f>AN3+AO3</f>
        <v>0</v>
      </c>
      <c r="AQ3" s="45">
        <f>AF3+AH3*1.5%</f>
        <v>0</v>
      </c>
      <c r="AR3" s="19">
        <f>AP3*1.5%</f>
        <v>0</v>
      </c>
    </row>
    <row r="4" spans="1:44" x14ac:dyDescent="0.2">
      <c r="A4" s="11" t="s">
        <v>77</v>
      </c>
      <c r="B4" s="3">
        <v>5753.26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17">
        <f t="shared" ref="AM4:AM14" si="4">AK4+AL4</f>
        <v>0</v>
      </c>
      <c r="AN4" s="3">
        <v>0</v>
      </c>
      <c r="AO4" s="3">
        <v>0</v>
      </c>
      <c r="AP4" s="17">
        <f t="shared" ref="AP4:AP14" si="5">AN4+AO4</f>
        <v>0</v>
      </c>
      <c r="AQ4" s="45">
        <f t="shared" ref="AQ4:AQ14" si="6">AF4+AH4*1.5%</f>
        <v>0</v>
      </c>
      <c r="AR4" s="19">
        <f t="shared" ref="AR4:AR14" si="7">AP4*1.5%</f>
        <v>0</v>
      </c>
    </row>
    <row r="5" spans="1:44" x14ac:dyDescent="0.2">
      <c r="A5" s="11" t="s">
        <v>77</v>
      </c>
      <c r="B5" s="3">
        <v>5753.26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17">
        <f t="shared" si="4"/>
        <v>0</v>
      </c>
      <c r="AN5" s="3">
        <v>0</v>
      </c>
      <c r="AO5" s="3">
        <v>0</v>
      </c>
      <c r="AP5" s="17">
        <f t="shared" si="5"/>
        <v>0</v>
      </c>
      <c r="AQ5" s="45">
        <f t="shared" si="6"/>
        <v>0</v>
      </c>
      <c r="AR5" s="19">
        <f t="shared" si="7"/>
        <v>0</v>
      </c>
    </row>
    <row r="6" spans="1:44" x14ac:dyDescent="0.2">
      <c r="A6" s="11" t="s">
        <v>77</v>
      </c>
      <c r="B6" s="3">
        <v>5753.26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17">
        <f t="shared" si="4"/>
        <v>0</v>
      </c>
      <c r="AN6" s="3">
        <v>0</v>
      </c>
      <c r="AO6" s="3">
        <v>0</v>
      </c>
      <c r="AP6" s="17">
        <f t="shared" si="5"/>
        <v>0</v>
      </c>
      <c r="AQ6" s="45">
        <f t="shared" si="6"/>
        <v>0</v>
      </c>
      <c r="AR6" s="19">
        <f t="shared" si="7"/>
        <v>0</v>
      </c>
    </row>
    <row r="7" spans="1:44" x14ac:dyDescent="0.2">
      <c r="A7" s="11" t="s">
        <v>77</v>
      </c>
      <c r="B7" s="3">
        <v>5753.26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17">
        <f t="shared" si="4"/>
        <v>0</v>
      </c>
      <c r="AN7" s="3">
        <v>0</v>
      </c>
      <c r="AO7" s="3">
        <v>0</v>
      </c>
      <c r="AP7" s="17">
        <f t="shared" si="5"/>
        <v>0</v>
      </c>
      <c r="AQ7" s="45">
        <f t="shared" si="6"/>
        <v>0</v>
      </c>
      <c r="AR7" s="19">
        <f t="shared" si="7"/>
        <v>0</v>
      </c>
    </row>
    <row r="8" spans="1:44" x14ac:dyDescent="0.2">
      <c r="A8" s="11" t="s">
        <v>77</v>
      </c>
      <c r="B8" s="3">
        <v>5753.26</v>
      </c>
      <c r="C8" s="2">
        <v>24378.67</v>
      </c>
      <c r="D8" s="2">
        <v>49.24</v>
      </c>
      <c r="E8" s="17">
        <f t="shared" si="0"/>
        <v>24427.91</v>
      </c>
      <c r="F8" s="2">
        <v>612.37</v>
      </c>
      <c r="G8" s="2">
        <v>0</v>
      </c>
      <c r="H8" s="17">
        <f t="shared" si="1"/>
        <v>612.37</v>
      </c>
      <c r="I8" s="2">
        <v>0</v>
      </c>
      <c r="J8" s="2">
        <v>0</v>
      </c>
      <c r="K8" s="2">
        <v>21733.81</v>
      </c>
      <c r="L8" s="2">
        <v>545.97</v>
      </c>
      <c r="M8" s="17">
        <f t="shared" si="2"/>
        <v>8.1895500000000006</v>
      </c>
      <c r="N8" s="19">
        <f t="shared" si="3"/>
        <v>9.1855499999999992</v>
      </c>
      <c r="O8" s="2">
        <v>3219.79</v>
      </c>
      <c r="P8" s="2">
        <v>7.49</v>
      </c>
      <c r="Q8" s="3">
        <f t="shared" ref="Q8:Q14" si="8">O8+P8</f>
        <v>3227.2799999999997</v>
      </c>
      <c r="R8" s="2">
        <v>80.89</v>
      </c>
      <c r="S8" s="2">
        <v>0</v>
      </c>
      <c r="T8" s="3">
        <f t="shared" ref="T8:T14" si="9">R8+S8</f>
        <v>80.89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10349.42</v>
      </c>
      <c r="AD8" s="2">
        <v>259.97000000000003</v>
      </c>
      <c r="AE8" s="2">
        <v>632.52</v>
      </c>
      <c r="AF8" s="2">
        <v>15.88</v>
      </c>
      <c r="AG8" s="2">
        <v>90.54</v>
      </c>
      <c r="AH8" s="2">
        <v>0</v>
      </c>
      <c r="AI8" s="2">
        <v>12304.34</v>
      </c>
      <c r="AJ8" s="2">
        <v>309.08</v>
      </c>
      <c r="AK8" s="2">
        <v>27656.02</v>
      </c>
      <c r="AL8" s="2">
        <v>55.7</v>
      </c>
      <c r="AM8" s="17">
        <f t="shared" si="4"/>
        <v>27711.72</v>
      </c>
      <c r="AN8" s="2">
        <v>694.7</v>
      </c>
      <c r="AO8" s="2">
        <v>0</v>
      </c>
      <c r="AP8" s="17">
        <f t="shared" si="5"/>
        <v>694.7</v>
      </c>
      <c r="AQ8" s="45">
        <f t="shared" si="6"/>
        <v>15.88</v>
      </c>
      <c r="AR8" s="19">
        <f t="shared" si="7"/>
        <v>10.420500000000001</v>
      </c>
    </row>
    <row r="9" spans="1:44" x14ac:dyDescent="0.2">
      <c r="A9" s="11" t="s">
        <v>77</v>
      </c>
      <c r="B9" s="3">
        <v>5753.26</v>
      </c>
      <c r="C9" s="2">
        <v>2950.16</v>
      </c>
      <c r="D9" s="2">
        <v>0</v>
      </c>
      <c r="E9" s="17">
        <f t="shared" si="0"/>
        <v>2950.16</v>
      </c>
      <c r="F9" s="2">
        <v>21290.49</v>
      </c>
      <c r="G9" s="2">
        <v>0</v>
      </c>
      <c r="H9" s="17">
        <f t="shared" si="1"/>
        <v>21290.49</v>
      </c>
      <c r="I9" s="2">
        <v>0</v>
      </c>
      <c r="J9" s="2">
        <v>0</v>
      </c>
      <c r="K9" s="2">
        <f>22423.75+2553.95</f>
        <v>24977.7</v>
      </c>
      <c r="L9" s="2">
        <v>22859.87</v>
      </c>
      <c r="M9" s="17">
        <f t="shared" si="2"/>
        <v>342.89804999999996</v>
      </c>
      <c r="N9" s="19">
        <f t="shared" si="3"/>
        <v>319.35735</v>
      </c>
      <c r="O9" s="2">
        <f>3449.81+322.74</f>
        <v>3772.55</v>
      </c>
      <c r="P9" s="2"/>
      <c r="Q9" s="3">
        <f t="shared" si="8"/>
        <v>3772.55</v>
      </c>
      <c r="R9" s="2">
        <v>3406.94</v>
      </c>
      <c r="S9" s="2"/>
      <c r="T9" s="3">
        <f t="shared" si="9"/>
        <v>3406.94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10809.41+1858.77</f>
        <v>12668.18</v>
      </c>
      <c r="AD9" s="2">
        <v>11011.4</v>
      </c>
      <c r="AE9" s="2">
        <f>977.52+74.88</f>
        <v>1052.4000000000001</v>
      </c>
      <c r="AF9" s="2">
        <v>717.24</v>
      </c>
      <c r="AG9" s="2">
        <v>90.54</v>
      </c>
      <c r="AH9" s="2">
        <v>94.23</v>
      </c>
      <c r="AI9" s="2">
        <f>13051.85+1334.14</f>
        <v>14385.99</v>
      </c>
      <c r="AJ9" s="2">
        <v>12998.82</v>
      </c>
      <c r="AK9" s="2">
        <f>54219.53+2086.84</f>
        <v>56306.369999999995</v>
      </c>
      <c r="AL9" s="2"/>
      <c r="AM9" s="17">
        <f t="shared" si="4"/>
        <v>56306.369999999995</v>
      </c>
      <c r="AN9" s="2">
        <v>32617.09</v>
      </c>
      <c r="AO9" s="2"/>
      <c r="AP9" s="17">
        <f t="shared" si="5"/>
        <v>32617.09</v>
      </c>
      <c r="AQ9" s="45">
        <f t="shared" si="6"/>
        <v>718.65345000000002</v>
      </c>
      <c r="AR9" s="19">
        <f t="shared" si="7"/>
        <v>489.25635</v>
      </c>
    </row>
    <row r="10" spans="1:44" x14ac:dyDescent="0.2">
      <c r="A10" s="11" t="s">
        <v>77</v>
      </c>
      <c r="B10" s="3">
        <v>5753.26</v>
      </c>
      <c r="C10" s="2">
        <v>0</v>
      </c>
      <c r="D10" s="2">
        <v>0</v>
      </c>
      <c r="E10" s="17">
        <f t="shared" si="0"/>
        <v>0</v>
      </c>
      <c r="F10" s="2">
        <v>2345.44</v>
      </c>
      <c r="G10" s="2">
        <v>0</v>
      </c>
      <c r="H10" s="17">
        <f t="shared" si="1"/>
        <v>2345.44</v>
      </c>
      <c r="I10" s="2">
        <v>0</v>
      </c>
      <c r="J10" s="2">
        <v>0</v>
      </c>
      <c r="K10" s="2">
        <v>22423.75</v>
      </c>
      <c r="L10" s="2">
        <v>20811.919999999998</v>
      </c>
      <c r="M10" s="17">
        <f t="shared" si="2"/>
        <v>312.17879999999997</v>
      </c>
      <c r="N10" s="19">
        <f t="shared" si="3"/>
        <v>35.181599999999996</v>
      </c>
      <c r="O10" s="2">
        <v>3449.81</v>
      </c>
      <c r="P10" s="2"/>
      <c r="Q10" s="3">
        <f t="shared" si="8"/>
        <v>3449.81</v>
      </c>
      <c r="R10" s="2">
        <v>3193.82</v>
      </c>
      <c r="S10" s="2"/>
      <c r="T10" s="3">
        <f t="shared" si="9"/>
        <v>3193.82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10809.41</v>
      </c>
      <c r="AD10" s="2">
        <v>10455.280000000001</v>
      </c>
      <c r="AE10" s="2">
        <v>977.52</v>
      </c>
      <c r="AF10" s="2">
        <v>886.74</v>
      </c>
      <c r="AG10" s="2">
        <v>90.54</v>
      </c>
      <c r="AH10" s="2">
        <v>85.58</v>
      </c>
      <c r="AI10" s="2">
        <v>13051.85</v>
      </c>
      <c r="AJ10" s="2">
        <v>12091.24</v>
      </c>
      <c r="AK10" s="2">
        <f>54219.53-213.75</f>
        <v>54005.78</v>
      </c>
      <c r="AL10" s="2"/>
      <c r="AM10" s="17">
        <f t="shared" si="4"/>
        <v>54005.78</v>
      </c>
      <c r="AN10" s="2">
        <v>48701.79</v>
      </c>
      <c r="AO10" s="2"/>
      <c r="AP10" s="17">
        <f t="shared" si="5"/>
        <v>48701.79</v>
      </c>
      <c r="AQ10" s="45">
        <f t="shared" si="6"/>
        <v>888.02369999999996</v>
      </c>
      <c r="AR10" s="19">
        <f t="shared" si="7"/>
        <v>730.52684999999997</v>
      </c>
    </row>
    <row r="11" spans="1:44" x14ac:dyDescent="0.2">
      <c r="A11" s="11" t="s">
        <v>77</v>
      </c>
      <c r="B11" s="3">
        <v>5753.26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>
        <f t="shared" si="4"/>
        <v>0</v>
      </c>
      <c r="AN11" s="2"/>
      <c r="AO11" s="2"/>
      <c r="AP11" s="17">
        <f t="shared" si="5"/>
        <v>0</v>
      </c>
      <c r="AQ11" s="45">
        <f t="shared" si="6"/>
        <v>0</v>
      </c>
      <c r="AR11" s="19">
        <f t="shared" si="7"/>
        <v>0</v>
      </c>
    </row>
    <row r="12" spans="1:44" x14ac:dyDescent="0.2">
      <c r="A12" s="11" t="s">
        <v>77</v>
      </c>
      <c r="B12" s="3">
        <v>5753.26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>
        <f t="shared" si="4"/>
        <v>0</v>
      </c>
      <c r="AN12" s="2"/>
      <c r="AO12" s="2"/>
      <c r="AP12" s="17">
        <f t="shared" si="5"/>
        <v>0</v>
      </c>
      <c r="AQ12" s="45">
        <f t="shared" si="6"/>
        <v>0</v>
      </c>
      <c r="AR12" s="19">
        <f t="shared" si="7"/>
        <v>0</v>
      </c>
    </row>
    <row r="13" spans="1:44" x14ac:dyDescent="0.2">
      <c r="A13" s="11" t="s">
        <v>77</v>
      </c>
      <c r="B13" s="3">
        <v>5753.26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f t="shared" si="4"/>
        <v>0</v>
      </c>
      <c r="AN13" s="2"/>
      <c r="AO13" s="2"/>
      <c r="AP13" s="17">
        <f t="shared" si="5"/>
        <v>0</v>
      </c>
      <c r="AQ13" s="45">
        <f t="shared" si="6"/>
        <v>0</v>
      </c>
      <c r="AR13" s="19">
        <f t="shared" si="7"/>
        <v>0</v>
      </c>
    </row>
    <row r="14" spans="1:44" ht="13.5" thickBot="1" x14ac:dyDescent="0.25">
      <c r="A14" s="11" t="s">
        <v>77</v>
      </c>
      <c r="B14" s="3">
        <v>5753.26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7">
        <f t="shared" si="4"/>
        <v>0</v>
      </c>
      <c r="AN14" s="7"/>
      <c r="AO14" s="7"/>
      <c r="AP14" s="17">
        <f t="shared" si="5"/>
        <v>0</v>
      </c>
      <c r="AQ14" s="45">
        <f t="shared" si="6"/>
        <v>0</v>
      </c>
      <c r="AR14" s="19">
        <f t="shared" si="7"/>
        <v>0</v>
      </c>
    </row>
    <row r="15" spans="1:44" ht="13.5" thickBot="1" x14ac:dyDescent="0.25">
      <c r="A15" s="9" t="s">
        <v>26</v>
      </c>
      <c r="B15" s="8">
        <v>0</v>
      </c>
      <c r="C15" s="8">
        <f t="shared" ref="C15:G15" si="10">SUM(C3:C14)</f>
        <v>27328.829999999998</v>
      </c>
      <c r="D15" s="8">
        <f t="shared" si="10"/>
        <v>49.24</v>
      </c>
      <c r="E15" s="18">
        <f t="shared" si="10"/>
        <v>27378.07</v>
      </c>
      <c r="F15" s="8">
        <f t="shared" si="10"/>
        <v>24248.3</v>
      </c>
      <c r="G15" s="8">
        <f t="shared" si="10"/>
        <v>0</v>
      </c>
      <c r="H15" s="18">
        <f t="shared" ref="H15:AK15" si="11">SUM(H3:H14)</f>
        <v>24248.3</v>
      </c>
      <c r="I15" s="8">
        <f t="shared" si="11"/>
        <v>0</v>
      </c>
      <c r="J15" s="8">
        <f t="shared" si="11"/>
        <v>0</v>
      </c>
      <c r="K15" s="8">
        <f t="shared" si="11"/>
        <v>69135.260000000009</v>
      </c>
      <c r="L15" s="8">
        <f t="shared" si="11"/>
        <v>44217.759999999995</v>
      </c>
      <c r="M15" s="18">
        <f t="shared" si="11"/>
        <v>663.26639999999998</v>
      </c>
      <c r="N15" s="20">
        <f t="shared" si="11"/>
        <v>363.72449999999998</v>
      </c>
      <c r="O15" s="9">
        <f t="shared" si="11"/>
        <v>10442.15</v>
      </c>
      <c r="P15" s="56">
        <f>SUM(P3:P14)</f>
        <v>7.49</v>
      </c>
      <c r="Q15" s="56">
        <f>SUM(Q3:Q14)</f>
        <v>10449.64</v>
      </c>
      <c r="R15" s="8">
        <f t="shared" si="11"/>
        <v>6681.65</v>
      </c>
      <c r="S15" s="8">
        <f>SUM(S3:S14)</f>
        <v>0</v>
      </c>
      <c r="T15" s="8">
        <f>SUM(T3:T14)</f>
        <v>6681.65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33827.009999999995</v>
      </c>
      <c r="AD15" s="8">
        <f t="shared" si="11"/>
        <v>21726.65</v>
      </c>
      <c r="AE15" s="8">
        <f t="shared" si="11"/>
        <v>2662.44</v>
      </c>
      <c r="AF15" s="8">
        <f t="shared" si="11"/>
        <v>1619.8600000000001</v>
      </c>
      <c r="AG15" s="8">
        <f>SUM(AG3:AG14)</f>
        <v>271.62</v>
      </c>
      <c r="AH15" s="8">
        <f>SUM(AH3:AH14)</f>
        <v>179.81</v>
      </c>
      <c r="AI15" s="8">
        <f t="shared" si="11"/>
        <v>39742.18</v>
      </c>
      <c r="AJ15" s="10">
        <f t="shared" si="11"/>
        <v>25399.14</v>
      </c>
      <c r="AK15" s="8">
        <f t="shared" si="11"/>
        <v>137968.16999999998</v>
      </c>
      <c r="AL15" s="8">
        <f>SUM(AL3:AL14)</f>
        <v>55.7</v>
      </c>
      <c r="AM15" s="18">
        <f>SUM(AM3:AM14)</f>
        <v>138023.87</v>
      </c>
      <c r="AN15" s="8">
        <f>SUM(AN3:AN14)</f>
        <v>82013.58</v>
      </c>
      <c r="AO15" s="8">
        <f>SUM(AO3:AO14)</f>
        <v>0</v>
      </c>
      <c r="AP15" s="18">
        <f>SUM(AP3:AP14)</f>
        <v>82013.58</v>
      </c>
      <c r="AQ15" s="18">
        <f t="shared" ref="AQ15" si="12">SUM(AQ3:AQ14)</f>
        <v>1622.5571500000001</v>
      </c>
      <c r="AR15" s="20">
        <f t="shared" ref="AR15" si="13">SUM(AR3:AR14)</f>
        <v>1230.2037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9" t="s">
        <v>13</v>
      </c>
      <c r="C2" s="89"/>
      <c r="D2" s="89"/>
      <c r="E2" s="89"/>
      <c r="F2" s="89"/>
    </row>
    <row r="3" spans="2:9" ht="26.25" customHeight="1" x14ac:dyDescent="0.35">
      <c r="B3" s="88" t="s">
        <v>89</v>
      </c>
      <c r="C3" s="88"/>
      <c r="D3" s="88"/>
      <c r="E3" s="88"/>
      <c r="F3" s="88"/>
      <c r="G3" s="1"/>
      <c r="H3" s="1"/>
      <c r="I3" s="1"/>
    </row>
    <row r="4" spans="2:9" ht="30" customHeight="1" thickBot="1" x14ac:dyDescent="0.25">
      <c r="B4" s="88"/>
      <c r="C4" s="88"/>
      <c r="D4" s="88"/>
      <c r="E4" s="88"/>
      <c r="F4" s="8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7" t="s">
        <v>1</v>
      </c>
      <c r="C6" s="48">
        <f>'выборка 15'!E15</f>
        <v>27378.07</v>
      </c>
      <c r="D6" s="48">
        <f>'выборка 15'!H15</f>
        <v>24248.3</v>
      </c>
      <c r="E6" s="48">
        <f>'отчет тек. ремонт'!E13</f>
        <v>5925.07</v>
      </c>
      <c r="F6" s="59">
        <f>'отчет тек. ремонт'!G15</f>
        <v>23221.309099999999</v>
      </c>
    </row>
    <row r="7" spans="2:9" x14ac:dyDescent="0.2">
      <c r="B7" s="49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60" t="e">
        <f>#REF!</f>
        <v>#REF!</v>
      </c>
    </row>
    <row r="8" spans="2:9" ht="25.5" x14ac:dyDescent="0.2">
      <c r="B8" s="5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61" t="e">
        <f>#REF!</f>
        <v>#REF!</v>
      </c>
    </row>
    <row r="9" spans="2:9" ht="51" x14ac:dyDescent="0.2">
      <c r="B9" s="50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0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0" t="s">
        <v>5</v>
      </c>
      <c r="C11" s="2">
        <f>'выборка 15'!Y15</f>
        <v>0</v>
      </c>
      <c r="D11" s="2">
        <f>'выборка 15'!Z15</f>
        <v>0</v>
      </c>
      <c r="E11" s="2">
        <v>0</v>
      </c>
      <c r="F11" s="51">
        <v>0</v>
      </c>
    </row>
    <row r="12" spans="2:9" x14ac:dyDescent="0.2">
      <c r="B12" s="50" t="s">
        <v>6</v>
      </c>
      <c r="C12" s="2">
        <f>'выборка 15'!AA15</f>
        <v>0</v>
      </c>
      <c r="D12" s="2">
        <f>'выборка 15'!AB15</f>
        <v>0</v>
      </c>
      <c r="E12" s="2">
        <v>0</v>
      </c>
      <c r="F12" s="51">
        <v>0</v>
      </c>
    </row>
    <row r="13" spans="2:9" x14ac:dyDescent="0.2">
      <c r="B13" s="50" t="s">
        <v>7</v>
      </c>
      <c r="C13" s="2">
        <f>'выборка 15'!AC15</f>
        <v>33827.009999999995</v>
      </c>
      <c r="D13" s="2">
        <f>'выборка 15'!AD15</f>
        <v>21726.65</v>
      </c>
      <c r="E13" s="2">
        <v>9669</v>
      </c>
      <c r="F13" s="51">
        <v>0</v>
      </c>
    </row>
    <row r="14" spans="2:9" ht="25.5" x14ac:dyDescent="0.2">
      <c r="B14" s="50" t="s">
        <v>8</v>
      </c>
      <c r="C14" s="2">
        <f>'выборка 15'!K15</f>
        <v>69135.260000000009</v>
      </c>
      <c r="D14" s="2">
        <f>'выборка 15'!L15</f>
        <v>44217.759999999995</v>
      </c>
      <c r="E14" s="2">
        <v>1436.12</v>
      </c>
      <c r="F14" s="51">
        <v>0</v>
      </c>
    </row>
    <row r="15" spans="2:9" ht="25.5" x14ac:dyDescent="0.2">
      <c r="B15" s="50" t="s">
        <v>9</v>
      </c>
      <c r="C15" s="2">
        <f>'выборка 15'!AE15</f>
        <v>2662.44</v>
      </c>
      <c r="D15" s="2">
        <f>'выборка 15'!AF15</f>
        <v>1619.8600000000001</v>
      </c>
      <c r="E15" s="2">
        <v>-23</v>
      </c>
      <c r="F15" s="51">
        <f>D15</f>
        <v>1619.8600000000001</v>
      </c>
    </row>
    <row r="16" spans="2:9" ht="26.25" thickBot="1" x14ac:dyDescent="0.25">
      <c r="B16" s="52" t="s">
        <v>10</v>
      </c>
      <c r="C16" s="53">
        <f>'выборка 15'!AI15</f>
        <v>39742.18</v>
      </c>
      <c r="D16" s="53">
        <f>'выборка 15'!AJ15</f>
        <v>25399.14</v>
      </c>
      <c r="E16" s="53">
        <v>366.88</v>
      </c>
      <c r="F16" s="54">
        <v>0</v>
      </c>
    </row>
    <row r="18" spans="2:6" ht="19.5" customHeight="1" x14ac:dyDescent="0.2">
      <c r="B18" s="90" t="s">
        <v>85</v>
      </c>
      <c r="C18" s="90"/>
      <c r="D18" s="90"/>
      <c r="E18" s="90"/>
      <c r="F18" s="9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7" workbookViewId="0">
      <selection activeCell="C16" sqref="C16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10" ht="78" customHeight="1" x14ac:dyDescent="0.35">
      <c r="A2" s="91" t="s">
        <v>88</v>
      </c>
      <c r="B2" s="91"/>
      <c r="C2" s="91"/>
      <c r="D2" s="91"/>
      <c r="E2" s="91"/>
      <c r="F2" s="91"/>
      <c r="G2" s="91"/>
    </row>
    <row r="3" spans="1:10" ht="23.25" x14ac:dyDescent="0.35">
      <c r="A3" s="25"/>
      <c r="B3" s="25"/>
      <c r="C3" s="25"/>
      <c r="D3" s="25"/>
      <c r="E3" s="25"/>
      <c r="F3" s="25"/>
      <c r="G3" s="25"/>
    </row>
    <row r="4" spans="1:10" ht="15.75" x14ac:dyDescent="0.25">
      <c r="A4" s="92" t="s">
        <v>82</v>
      </c>
      <c r="B4" s="92"/>
      <c r="C4" s="92"/>
      <c r="D4" s="92"/>
      <c r="E4" s="92"/>
      <c r="F4" s="92"/>
      <c r="G4" s="26">
        <v>0</v>
      </c>
    </row>
    <row r="5" spans="1:10" ht="13.5" thickBot="1" x14ac:dyDescent="0.25"/>
    <row r="6" spans="1:10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10" x14ac:dyDescent="0.2">
      <c r="A7" s="11" t="s">
        <v>1</v>
      </c>
      <c r="B7" s="3">
        <f>'выборка 15'!C15</f>
        <v>27328.829999999998</v>
      </c>
      <c r="C7" s="3">
        <f>'выборка 15'!F15</f>
        <v>24248.3</v>
      </c>
      <c r="D7" s="93">
        <f>'расход по дому ТР 15'!I17</f>
        <v>1026.9909</v>
      </c>
      <c r="E7" s="3">
        <v>5875.83</v>
      </c>
      <c r="F7" s="3">
        <v>0</v>
      </c>
      <c r="G7" s="93">
        <f>C13-D13</f>
        <v>23221.309099999999</v>
      </c>
    </row>
    <row r="8" spans="1:10" x14ac:dyDescent="0.2">
      <c r="A8" s="6" t="s">
        <v>66</v>
      </c>
      <c r="B8" s="2">
        <v>0</v>
      </c>
      <c r="C8" s="2">
        <v>0</v>
      </c>
      <c r="D8" s="94"/>
      <c r="E8" s="2">
        <v>0</v>
      </c>
      <c r="F8" s="2">
        <v>0</v>
      </c>
      <c r="G8" s="94"/>
    </row>
    <row r="9" spans="1:10" x14ac:dyDescent="0.2">
      <c r="A9" s="6" t="s">
        <v>67</v>
      </c>
      <c r="B9" s="2">
        <v>0</v>
      </c>
      <c r="C9" s="2">
        <v>0</v>
      </c>
      <c r="D9" s="94"/>
      <c r="E9" s="2">
        <v>0</v>
      </c>
      <c r="F9" s="2">
        <v>0</v>
      </c>
      <c r="G9" s="94"/>
    </row>
    <row r="10" spans="1:10" x14ac:dyDescent="0.2">
      <c r="A10" s="11" t="s">
        <v>68</v>
      </c>
      <c r="B10" s="2">
        <f>'выборка 15'!D15</f>
        <v>49.24</v>
      </c>
      <c r="C10" s="2">
        <f>'выборка 15'!G15</f>
        <v>0</v>
      </c>
      <c r="D10" s="94"/>
      <c r="E10" s="2">
        <f>B10-C10</f>
        <v>49.24</v>
      </c>
      <c r="F10" s="2">
        <v>0</v>
      </c>
      <c r="G10" s="94"/>
    </row>
    <row r="11" spans="1:10" x14ac:dyDescent="0.2">
      <c r="A11" s="6" t="s">
        <v>69</v>
      </c>
      <c r="B11" s="2">
        <v>0</v>
      </c>
      <c r="C11" s="2">
        <v>0</v>
      </c>
      <c r="D11" s="94"/>
      <c r="E11" s="2">
        <v>0</v>
      </c>
      <c r="F11" s="2">
        <v>0</v>
      </c>
      <c r="G11" s="94"/>
    </row>
    <row r="12" spans="1:10" ht="13.5" thickBot="1" x14ac:dyDescent="0.25">
      <c r="A12" s="30" t="s">
        <v>70</v>
      </c>
      <c r="B12" s="2">
        <v>0</v>
      </c>
      <c r="C12" s="2">
        <v>0</v>
      </c>
      <c r="D12" s="95"/>
      <c r="E12" s="2">
        <v>0</v>
      </c>
      <c r="F12" s="2">
        <v>0</v>
      </c>
      <c r="G12" s="95"/>
    </row>
    <row r="13" spans="1:10" ht="15.75" thickBot="1" x14ac:dyDescent="0.3">
      <c r="A13" s="31" t="s">
        <v>71</v>
      </c>
      <c r="B13" s="32">
        <f>SUM(B7:B12)</f>
        <v>27378.07</v>
      </c>
      <c r="C13" s="32">
        <f>SUM(C7:C12)</f>
        <v>24248.3</v>
      </c>
      <c r="D13" s="33">
        <f>SUM(D7)</f>
        <v>1026.9909</v>
      </c>
      <c r="E13" s="32">
        <f>SUM(E7:E12)</f>
        <v>5925.07</v>
      </c>
      <c r="F13" s="32">
        <f>SUM(F7:F12)</f>
        <v>0</v>
      </c>
      <c r="G13" s="46">
        <f>G7</f>
        <v>23221.309099999999</v>
      </c>
    </row>
    <row r="14" spans="1:10" x14ac:dyDescent="0.2">
      <c r="J14" s="35"/>
    </row>
    <row r="15" spans="1:10" ht="15.75" x14ac:dyDescent="0.25">
      <c r="A15" s="92" t="s">
        <v>86</v>
      </c>
      <c r="B15" s="92"/>
      <c r="C15" s="92"/>
      <c r="D15" s="92"/>
      <c r="E15" s="92"/>
      <c r="F15" s="92"/>
      <c r="G15" s="34">
        <f>G4+C13-D13</f>
        <v>23221.309099999999</v>
      </c>
    </row>
    <row r="17" spans="1:5" x14ac:dyDescent="0.2">
      <c r="A17" s="90" t="s">
        <v>85</v>
      </c>
      <c r="B17" s="90"/>
      <c r="C17" s="90"/>
      <c r="D17" s="90"/>
      <c r="E17" s="9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02" t="s">
        <v>87</v>
      </c>
      <c r="B1" s="102"/>
      <c r="C1" s="102"/>
      <c r="D1" s="102"/>
      <c r="E1" s="102"/>
      <c r="F1" s="102"/>
      <c r="G1" s="102"/>
      <c r="H1" s="102"/>
      <c r="I1" s="102"/>
    </row>
    <row r="2" spans="1:9" ht="16.5" customHeight="1" x14ac:dyDescent="0.2">
      <c r="A2" s="103" t="s">
        <v>16</v>
      </c>
      <c r="B2" s="105" t="s">
        <v>17</v>
      </c>
      <c r="C2" s="105" t="s">
        <v>18</v>
      </c>
      <c r="D2" s="105" t="s">
        <v>19</v>
      </c>
      <c r="E2" s="105" t="s">
        <v>20</v>
      </c>
      <c r="F2" s="105" t="s">
        <v>21</v>
      </c>
      <c r="G2" s="105" t="s">
        <v>22</v>
      </c>
      <c r="H2" s="105" t="s">
        <v>23</v>
      </c>
      <c r="I2" s="105" t="s">
        <v>24</v>
      </c>
    </row>
    <row r="3" spans="1:9" ht="29.25" customHeight="1" thickBot="1" x14ac:dyDescent="0.25">
      <c r="A3" s="104"/>
      <c r="B3" s="106"/>
      <c r="C3" s="106"/>
      <c r="D3" s="106"/>
      <c r="E3" s="106"/>
      <c r="F3" s="106"/>
      <c r="G3" s="106"/>
      <c r="H3" s="106"/>
      <c r="I3" s="106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3"/>
      <c r="C5" s="2"/>
      <c r="D5" s="2"/>
      <c r="E5" s="2"/>
      <c r="F5" s="2"/>
      <c r="G5" s="2"/>
      <c r="H5" s="2"/>
      <c r="I5" s="2"/>
    </row>
    <row r="6" spans="1:9" x14ac:dyDescent="0.2">
      <c r="A6" s="2"/>
      <c r="B6" s="3"/>
      <c r="C6" s="2"/>
      <c r="D6" s="55"/>
      <c r="E6" s="55"/>
      <c r="F6" s="2"/>
      <c r="G6" s="2"/>
      <c r="H6" s="2"/>
      <c r="I6" s="2"/>
    </row>
    <row r="7" spans="1:9" x14ac:dyDescent="0.2">
      <c r="A7" s="2"/>
      <c r="B7" s="3"/>
      <c r="C7" s="2"/>
      <c r="D7" s="2"/>
      <c r="E7" s="55"/>
      <c r="F7" s="2"/>
      <c r="G7" s="2"/>
      <c r="H7" s="2"/>
      <c r="I7" s="2"/>
    </row>
    <row r="8" spans="1:9" x14ac:dyDescent="0.2">
      <c r="A8" s="2"/>
      <c r="B8" s="3"/>
      <c r="C8" s="2"/>
      <c r="D8" s="2"/>
      <c r="E8" s="2"/>
      <c r="F8" s="2"/>
      <c r="G8" s="2"/>
      <c r="H8" s="2"/>
      <c r="I8" s="2"/>
    </row>
    <row r="9" spans="1:9" hidden="1" x14ac:dyDescent="0.2">
      <c r="A9" s="2">
        <v>6</v>
      </c>
      <c r="B9" s="3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3"/>
      <c r="C10" s="2"/>
      <c r="D10" s="2"/>
      <c r="E10" s="2"/>
      <c r="F10" s="2"/>
      <c r="G10" s="2"/>
      <c r="H10" s="2"/>
      <c r="I10" s="2"/>
    </row>
    <row r="11" spans="1:9" hidden="1" x14ac:dyDescent="0.2">
      <c r="A11" s="2"/>
      <c r="B11" s="3"/>
      <c r="C11" s="2"/>
      <c r="D11" s="55"/>
      <c r="E11" s="55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 x14ac:dyDescent="0.25">
      <c r="A16" s="96" t="s">
        <v>25</v>
      </c>
      <c r="B16" s="97"/>
      <c r="C16" s="97"/>
      <c r="D16" s="97"/>
      <c r="E16" s="97"/>
      <c r="F16" s="97"/>
      <c r="G16" s="97"/>
      <c r="H16" s="98"/>
      <c r="I16" s="23">
        <f>'выборка 15'!M15+'выборка 15'!N15</f>
        <v>1026.9909</v>
      </c>
    </row>
    <row r="17" spans="1:9" ht="15.75" thickBot="1" x14ac:dyDescent="0.3">
      <c r="A17" s="99" t="s">
        <v>26</v>
      </c>
      <c r="B17" s="100"/>
      <c r="C17" s="100"/>
      <c r="D17" s="100"/>
      <c r="E17" s="100"/>
      <c r="F17" s="100"/>
      <c r="G17" s="100"/>
      <c r="H17" s="101"/>
      <c r="I17" s="24">
        <f>SUM(I4:I16)</f>
        <v>1026.9909</v>
      </c>
    </row>
    <row r="20" spans="1:9" x14ac:dyDescent="0.2">
      <c r="A20" s="90" t="s">
        <v>85</v>
      </c>
      <c r="B20" s="90"/>
      <c r="C20" s="90"/>
      <c r="D20" s="90"/>
      <c r="E20" s="90"/>
    </row>
  </sheetData>
  <mergeCells count="13">
    <mergeCell ref="A16:H16"/>
    <mergeCell ref="A17:H17"/>
    <mergeCell ref="A20:E2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9"/>
  <sheetViews>
    <sheetView workbookViewId="0">
      <selection activeCell="D34" sqref="D34"/>
    </sheetView>
  </sheetViews>
  <sheetFormatPr defaultRowHeight="12.75" x14ac:dyDescent="0.2"/>
  <cols>
    <col min="1" max="1" width="46.85546875" customWidth="1"/>
    <col min="2" max="2" width="18.140625" customWidth="1"/>
    <col min="3" max="3" width="18.85546875" customWidth="1"/>
    <col min="4" max="4" width="21" customWidth="1"/>
  </cols>
  <sheetData>
    <row r="3" spans="1:4" ht="93.75" customHeight="1" x14ac:dyDescent="0.2">
      <c r="A3" s="107" t="s">
        <v>106</v>
      </c>
      <c r="B3" s="107"/>
      <c r="C3" s="107"/>
      <c r="D3" s="107"/>
    </row>
    <row r="5" spans="1:4" ht="13.5" thickBot="1" x14ac:dyDescent="0.25"/>
    <row r="6" spans="1:4" ht="31.5" x14ac:dyDescent="0.2">
      <c r="A6" s="63"/>
      <c r="B6" s="69" t="s">
        <v>60</v>
      </c>
      <c r="C6" s="69" t="s">
        <v>61</v>
      </c>
      <c r="D6" s="70" t="s">
        <v>62</v>
      </c>
    </row>
    <row r="7" spans="1:4" ht="15.75" x14ac:dyDescent="0.25">
      <c r="A7" s="108" t="s">
        <v>108</v>
      </c>
      <c r="B7" s="109"/>
      <c r="C7" s="74">
        <v>28812.69</v>
      </c>
      <c r="D7" s="67"/>
    </row>
    <row r="8" spans="1:4" ht="15" customHeight="1" x14ac:dyDescent="0.2">
      <c r="A8" s="68" t="s">
        <v>94</v>
      </c>
      <c r="B8" s="71">
        <v>308519.39</v>
      </c>
      <c r="C8" s="71">
        <v>334235.06999999995</v>
      </c>
      <c r="D8" s="110">
        <v>577177.65665000002</v>
      </c>
    </row>
    <row r="9" spans="1:4" ht="15" customHeight="1" thickBot="1" x14ac:dyDescent="0.25">
      <c r="A9" s="68" t="s">
        <v>95</v>
      </c>
      <c r="B9" s="71">
        <v>951.7299999999999</v>
      </c>
      <c r="C9" s="71">
        <v>0</v>
      </c>
      <c r="D9" s="111"/>
    </row>
    <row r="10" spans="1:4" ht="15" customHeight="1" thickBot="1" x14ac:dyDescent="0.3">
      <c r="A10" s="31" t="s">
        <v>96</v>
      </c>
      <c r="B10" s="72">
        <f>SUM(B8:B9)</f>
        <v>309471.12</v>
      </c>
      <c r="C10" s="72">
        <f>SUM(C7:C9)</f>
        <v>363047.75999999995</v>
      </c>
      <c r="D10" s="73">
        <f>SUM(D7:D9)</f>
        <v>577177.65665000002</v>
      </c>
    </row>
    <row r="11" spans="1:4" ht="15" customHeight="1" x14ac:dyDescent="0.25">
      <c r="A11" s="57"/>
      <c r="B11" s="57"/>
      <c r="C11" s="57"/>
      <c r="D11" s="58"/>
    </row>
    <row r="12" spans="1:4" ht="15" customHeight="1" x14ac:dyDescent="0.25">
      <c r="A12" s="57" t="s">
        <v>107</v>
      </c>
      <c r="B12" s="57"/>
      <c r="C12" s="57"/>
      <c r="D12" s="75">
        <f>C10-D10</f>
        <v>-214129.89665000007</v>
      </c>
    </row>
    <row r="13" spans="1:4" ht="15" customHeight="1" x14ac:dyDescent="0.25">
      <c r="A13" s="57"/>
      <c r="B13" s="57"/>
      <c r="C13" s="57"/>
      <c r="D13" s="58"/>
    </row>
    <row r="14" spans="1:4" x14ac:dyDescent="0.2">
      <c r="A14" s="64" t="s">
        <v>147</v>
      </c>
      <c r="B14" s="64"/>
      <c r="C14" s="64"/>
      <c r="D14" s="76">
        <v>58585.79</v>
      </c>
    </row>
    <row r="15" spans="1:4" x14ac:dyDescent="0.2">
      <c r="A15" s="64"/>
      <c r="B15" s="64"/>
      <c r="C15" s="64"/>
      <c r="D15" s="76"/>
    </row>
    <row r="16" spans="1:4" x14ac:dyDescent="0.2">
      <c r="A16" s="64"/>
      <c r="B16" s="64"/>
      <c r="C16" s="64"/>
      <c r="D16" s="76"/>
    </row>
    <row r="19" spans="1:4" ht="12.75" customHeight="1" x14ac:dyDescent="0.2">
      <c r="A19" s="66" t="s">
        <v>101</v>
      </c>
      <c r="B19" s="66"/>
      <c r="C19" s="66"/>
      <c r="D19" s="66"/>
    </row>
  </sheetData>
  <mergeCells count="3">
    <mergeCell ref="A3:D3"/>
    <mergeCell ref="A7:B7"/>
    <mergeCell ref="D8:D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tabSelected="1" workbookViewId="0">
      <selection activeCell="F30" sqref="F30"/>
    </sheetView>
  </sheetViews>
  <sheetFormatPr defaultRowHeight="12.75" x14ac:dyDescent="0.2"/>
  <cols>
    <col min="1" max="1" width="5.85546875" customWidth="1"/>
    <col min="2" max="2" width="9.42578125" customWidth="1"/>
    <col min="4" max="4" width="28" customWidth="1"/>
    <col min="5" max="5" width="52.5703125" customWidth="1"/>
    <col min="6" max="6" width="18.140625" customWidth="1"/>
  </cols>
  <sheetData>
    <row r="2" spans="1:6" ht="17.25" x14ac:dyDescent="0.3">
      <c r="A2" s="115" t="s">
        <v>97</v>
      </c>
      <c r="B2" s="115"/>
      <c r="C2" s="115"/>
      <c r="D2" s="115"/>
      <c r="E2" s="115"/>
      <c r="F2" s="115"/>
    </row>
    <row r="3" spans="1:6" ht="17.25" x14ac:dyDescent="0.3">
      <c r="A3" s="115" t="s">
        <v>78</v>
      </c>
      <c r="B3" s="115"/>
      <c r="C3" s="115"/>
      <c r="D3" s="115"/>
      <c r="E3" s="115"/>
      <c r="F3" s="115"/>
    </row>
    <row r="4" spans="1:6" ht="17.25" x14ac:dyDescent="0.3">
      <c r="A4" s="115" t="s">
        <v>109</v>
      </c>
      <c r="B4" s="115"/>
      <c r="C4" s="115"/>
      <c r="D4" s="115"/>
      <c r="E4" s="115"/>
      <c r="F4" s="115"/>
    </row>
    <row r="5" spans="1:6" ht="13.5" thickBot="1" x14ac:dyDescent="0.25"/>
    <row r="6" spans="1:6" ht="30.75" thickBot="1" x14ac:dyDescent="0.25">
      <c r="A6" s="36" t="s">
        <v>16</v>
      </c>
      <c r="B6" s="37" t="s">
        <v>17</v>
      </c>
      <c r="C6" s="83" t="s">
        <v>18</v>
      </c>
      <c r="D6" s="83" t="s">
        <v>72</v>
      </c>
      <c r="E6" s="83" t="s">
        <v>20</v>
      </c>
      <c r="F6" s="5" t="s">
        <v>73</v>
      </c>
    </row>
    <row r="7" spans="1:6" x14ac:dyDescent="0.2">
      <c r="A7" s="77">
        <v>1</v>
      </c>
      <c r="B7" s="78">
        <v>2017</v>
      </c>
      <c r="C7" s="79" t="s">
        <v>90</v>
      </c>
      <c r="D7" s="80" t="s">
        <v>93</v>
      </c>
      <c r="E7" s="81" t="s">
        <v>110</v>
      </c>
      <c r="F7" s="82">
        <v>11162</v>
      </c>
    </row>
    <row r="8" spans="1:6" x14ac:dyDescent="0.2">
      <c r="A8" s="38">
        <v>2</v>
      </c>
      <c r="B8" s="87">
        <v>2017</v>
      </c>
      <c r="C8" s="40" t="s">
        <v>90</v>
      </c>
      <c r="D8" s="41" t="s">
        <v>111</v>
      </c>
      <c r="E8" s="42" t="s">
        <v>112</v>
      </c>
      <c r="F8" s="43">
        <v>3813</v>
      </c>
    </row>
    <row r="9" spans="1:6" x14ac:dyDescent="0.2">
      <c r="A9" s="77">
        <v>3</v>
      </c>
      <c r="B9" s="39">
        <v>2017</v>
      </c>
      <c r="C9" s="40" t="s">
        <v>91</v>
      </c>
      <c r="D9" s="41" t="s">
        <v>113</v>
      </c>
      <c r="E9" s="42" t="s">
        <v>114</v>
      </c>
      <c r="F9" s="43">
        <v>3392</v>
      </c>
    </row>
    <row r="10" spans="1:6" x14ac:dyDescent="0.2">
      <c r="A10" s="38">
        <v>4</v>
      </c>
      <c r="B10" s="39">
        <v>2017</v>
      </c>
      <c r="C10" s="40" t="s">
        <v>92</v>
      </c>
      <c r="D10" s="41" t="s">
        <v>100</v>
      </c>
      <c r="E10" s="42" t="s">
        <v>115</v>
      </c>
      <c r="F10" s="43">
        <v>4435</v>
      </c>
    </row>
    <row r="11" spans="1:6" x14ac:dyDescent="0.2">
      <c r="A11" s="77">
        <v>5</v>
      </c>
      <c r="B11" s="39">
        <v>2017</v>
      </c>
      <c r="C11" s="62" t="s">
        <v>92</v>
      </c>
      <c r="D11" s="41" t="s">
        <v>116</v>
      </c>
      <c r="E11" s="42" t="s">
        <v>117</v>
      </c>
      <c r="F11" s="43">
        <v>118895</v>
      </c>
    </row>
    <row r="12" spans="1:6" x14ac:dyDescent="0.2">
      <c r="A12" s="38">
        <v>6</v>
      </c>
      <c r="B12" s="39">
        <v>2017</v>
      </c>
      <c r="C12" s="62" t="s">
        <v>92</v>
      </c>
      <c r="D12" s="41" t="s">
        <v>118</v>
      </c>
      <c r="E12" s="42" t="s">
        <v>119</v>
      </c>
      <c r="F12" s="43">
        <v>56280</v>
      </c>
    </row>
    <row r="13" spans="1:6" x14ac:dyDescent="0.2">
      <c r="A13" s="77">
        <v>7</v>
      </c>
      <c r="B13" s="39">
        <v>2017</v>
      </c>
      <c r="C13" s="62" t="s">
        <v>120</v>
      </c>
      <c r="D13" s="41" t="s">
        <v>121</v>
      </c>
      <c r="E13" s="42" t="s">
        <v>122</v>
      </c>
      <c r="F13" s="43">
        <v>955</v>
      </c>
    </row>
    <row r="14" spans="1:6" x14ac:dyDescent="0.2">
      <c r="A14" s="38">
        <v>8</v>
      </c>
      <c r="B14" s="39">
        <v>2017</v>
      </c>
      <c r="C14" s="62" t="s">
        <v>120</v>
      </c>
      <c r="D14" s="41" t="s">
        <v>123</v>
      </c>
      <c r="E14" s="42" t="s">
        <v>124</v>
      </c>
      <c r="F14" s="43">
        <v>17276</v>
      </c>
    </row>
    <row r="15" spans="1:6" x14ac:dyDescent="0.2">
      <c r="A15" s="77">
        <v>9</v>
      </c>
      <c r="B15" s="39">
        <v>2017</v>
      </c>
      <c r="C15" s="62" t="s">
        <v>98</v>
      </c>
      <c r="D15" s="41" t="s">
        <v>125</v>
      </c>
      <c r="E15" s="42" t="s">
        <v>126</v>
      </c>
      <c r="F15" s="43">
        <v>4387</v>
      </c>
    </row>
    <row r="16" spans="1:6" x14ac:dyDescent="0.2">
      <c r="A16" s="38">
        <v>10</v>
      </c>
      <c r="B16" s="39">
        <v>2017</v>
      </c>
      <c r="C16" s="62" t="s">
        <v>98</v>
      </c>
      <c r="D16" s="41" t="s">
        <v>118</v>
      </c>
      <c r="E16" s="42" t="s">
        <v>146</v>
      </c>
      <c r="F16" s="43">
        <v>7242</v>
      </c>
    </row>
    <row r="17" spans="1:6" x14ac:dyDescent="0.2">
      <c r="A17" s="77">
        <v>11</v>
      </c>
      <c r="B17" s="39">
        <v>2017</v>
      </c>
      <c r="C17" s="62" t="s">
        <v>99</v>
      </c>
      <c r="D17" s="41" t="s">
        <v>127</v>
      </c>
      <c r="E17" s="42" t="s">
        <v>128</v>
      </c>
      <c r="F17" s="43">
        <v>476</v>
      </c>
    </row>
    <row r="18" spans="1:6" x14ac:dyDescent="0.2">
      <c r="A18" s="38">
        <v>12</v>
      </c>
      <c r="B18" s="39">
        <v>2017</v>
      </c>
      <c r="C18" s="62" t="s">
        <v>99</v>
      </c>
      <c r="D18" s="41" t="s">
        <v>129</v>
      </c>
      <c r="E18" s="42" t="s">
        <v>103</v>
      </c>
      <c r="F18" s="43">
        <v>25953</v>
      </c>
    </row>
    <row r="19" spans="1:6" x14ac:dyDescent="0.2">
      <c r="A19" s="77">
        <v>13</v>
      </c>
      <c r="B19" s="39">
        <v>2017</v>
      </c>
      <c r="C19" s="62" t="s">
        <v>99</v>
      </c>
      <c r="D19" s="41" t="s">
        <v>129</v>
      </c>
      <c r="E19" s="42" t="s">
        <v>131</v>
      </c>
      <c r="F19" s="43">
        <v>1188</v>
      </c>
    </row>
    <row r="20" spans="1:6" x14ac:dyDescent="0.2">
      <c r="A20" s="38">
        <v>14</v>
      </c>
      <c r="B20" s="39">
        <v>2017</v>
      </c>
      <c r="C20" s="62" t="s">
        <v>99</v>
      </c>
      <c r="D20" s="41" t="s">
        <v>130</v>
      </c>
      <c r="E20" s="42" t="s">
        <v>132</v>
      </c>
      <c r="F20" s="43">
        <v>42783</v>
      </c>
    </row>
    <row r="21" spans="1:6" x14ac:dyDescent="0.2">
      <c r="A21" s="77">
        <v>15</v>
      </c>
      <c r="B21" s="39">
        <v>2017</v>
      </c>
      <c r="C21" s="62" t="s">
        <v>102</v>
      </c>
      <c r="D21" s="41" t="s">
        <v>133</v>
      </c>
      <c r="E21" s="42" t="s">
        <v>135</v>
      </c>
      <c r="F21" s="43">
        <v>4192</v>
      </c>
    </row>
    <row r="22" spans="1:6" x14ac:dyDescent="0.2">
      <c r="A22" s="38">
        <v>16</v>
      </c>
      <c r="B22" s="39">
        <v>2017</v>
      </c>
      <c r="C22" s="62" t="s">
        <v>102</v>
      </c>
      <c r="D22" s="41" t="s">
        <v>134</v>
      </c>
      <c r="E22" s="42" t="s">
        <v>136</v>
      </c>
      <c r="F22" s="43">
        <v>50209</v>
      </c>
    </row>
    <row r="23" spans="1:6" x14ac:dyDescent="0.2">
      <c r="A23" s="77">
        <v>17</v>
      </c>
      <c r="B23" s="39">
        <v>2017</v>
      </c>
      <c r="C23" s="62" t="s">
        <v>102</v>
      </c>
      <c r="D23" s="41" t="s">
        <v>137</v>
      </c>
      <c r="E23" s="42" t="s">
        <v>138</v>
      </c>
      <c r="F23" s="43">
        <v>1146</v>
      </c>
    </row>
    <row r="24" spans="1:6" x14ac:dyDescent="0.2">
      <c r="A24" s="38">
        <v>18</v>
      </c>
      <c r="B24" s="39">
        <v>2017</v>
      </c>
      <c r="C24" s="62" t="s">
        <v>104</v>
      </c>
      <c r="D24" s="41" t="s">
        <v>125</v>
      </c>
      <c r="E24" s="42" t="s">
        <v>103</v>
      </c>
      <c r="F24" s="43">
        <v>16066</v>
      </c>
    </row>
    <row r="25" spans="1:6" x14ac:dyDescent="0.2">
      <c r="A25" s="77">
        <v>19</v>
      </c>
      <c r="B25" s="39">
        <v>2017</v>
      </c>
      <c r="C25" s="62" t="s">
        <v>104</v>
      </c>
      <c r="D25" s="41" t="s">
        <v>139</v>
      </c>
      <c r="E25" s="42" t="s">
        <v>140</v>
      </c>
      <c r="F25" s="43">
        <v>8224</v>
      </c>
    </row>
    <row r="26" spans="1:6" x14ac:dyDescent="0.2">
      <c r="A26" s="38">
        <v>20</v>
      </c>
      <c r="B26" s="39">
        <v>2017</v>
      </c>
      <c r="C26" s="62" t="s">
        <v>104</v>
      </c>
      <c r="D26" s="41" t="s">
        <v>137</v>
      </c>
      <c r="E26" s="42" t="s">
        <v>141</v>
      </c>
      <c r="F26" s="43">
        <v>67709</v>
      </c>
    </row>
    <row r="27" spans="1:6" x14ac:dyDescent="0.2">
      <c r="A27" s="77">
        <v>21</v>
      </c>
      <c r="B27" s="39">
        <v>2017</v>
      </c>
      <c r="C27" s="62" t="s">
        <v>104</v>
      </c>
      <c r="E27" s="41" t="s">
        <v>142</v>
      </c>
      <c r="F27" s="43">
        <v>9042.2099999999991</v>
      </c>
    </row>
    <row r="28" spans="1:6" x14ac:dyDescent="0.2">
      <c r="A28" s="38">
        <v>22</v>
      </c>
      <c r="B28" s="39">
        <v>2017</v>
      </c>
      <c r="C28" s="62" t="s">
        <v>105</v>
      </c>
      <c r="D28" s="41" t="s">
        <v>137</v>
      </c>
      <c r="E28" s="42" t="s">
        <v>144</v>
      </c>
      <c r="F28" s="43">
        <v>36971</v>
      </c>
    </row>
    <row r="29" spans="1:6" x14ac:dyDescent="0.2">
      <c r="A29" s="77">
        <v>23</v>
      </c>
      <c r="B29" s="39">
        <v>2017</v>
      </c>
      <c r="C29" s="62"/>
      <c r="D29" s="41" t="s">
        <v>143</v>
      </c>
      <c r="E29" s="42" t="s">
        <v>145</v>
      </c>
      <c r="F29" s="43">
        <v>76484</v>
      </c>
    </row>
    <row r="30" spans="1:6" ht="15.75" thickBot="1" x14ac:dyDescent="0.25">
      <c r="A30" s="44"/>
      <c r="B30" s="112" t="s">
        <v>74</v>
      </c>
      <c r="C30" s="112"/>
      <c r="D30" s="112"/>
      <c r="E30" s="112"/>
      <c r="F30" s="84">
        <v>8897.446649999998</v>
      </c>
    </row>
    <row r="31" spans="1:6" ht="15.75" thickBot="1" x14ac:dyDescent="0.3">
      <c r="A31" s="99" t="s">
        <v>75</v>
      </c>
      <c r="B31" s="100"/>
      <c r="C31" s="100"/>
      <c r="D31" s="85"/>
      <c r="E31" s="85"/>
      <c r="F31" s="86">
        <f>SUM(F7:F30)</f>
        <v>577177.65665000002</v>
      </c>
    </row>
    <row r="32" spans="1:6" x14ac:dyDescent="0.2">
      <c r="A32" s="113"/>
      <c r="B32" s="113"/>
      <c r="C32" s="114"/>
      <c r="D32" s="114"/>
      <c r="E32" s="114"/>
      <c r="F32" s="114"/>
    </row>
    <row r="36" spans="1:6" ht="15" x14ac:dyDescent="0.25">
      <c r="A36" s="65" t="s">
        <v>101</v>
      </c>
      <c r="B36" s="65"/>
      <c r="C36" s="65"/>
      <c r="D36" s="65"/>
      <c r="E36" s="65"/>
      <c r="F36" s="65"/>
    </row>
  </sheetData>
  <mergeCells count="6">
    <mergeCell ref="B30:E30"/>
    <mergeCell ref="A31:C31"/>
    <mergeCell ref="A32:F32"/>
    <mergeCell ref="A2:F2"/>
    <mergeCell ref="A3:F3"/>
    <mergeCell ref="A4:F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2018-02-26T08:21:56Z</cp:lastPrinted>
  <dcterms:created xsi:type="dcterms:W3CDTF">2015-02-24T21:57:31Z</dcterms:created>
  <dcterms:modified xsi:type="dcterms:W3CDTF">2018-03-26T09:48:04Z</dcterms:modified>
</cp:coreProperties>
</file>