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8195" windowHeight="11145" firstSheet="4" activeTab="4"/>
  </bookViews>
  <sheets>
    <sheet name="выборка 15" sheetId="3" state="hidden" r:id="rId1"/>
    <sheet name="общий отчет по дому за 15 г" sheetId="1" state="hidden" r:id="rId2"/>
    <sheet name="отчет сод. жилья" sheetId="5" state="hidden" r:id="rId3"/>
    <sheet name="расход по дому ТО" sheetId="6" state="hidden" r:id="rId4"/>
    <sheet name="отчет ТР" sheetId="8" r:id="rId5"/>
    <sheet name="расход ТР " sheetId="9" r:id="rId6"/>
  </sheets>
  <calcPr calcId="145621" refMode="R1C1"/>
</workbook>
</file>

<file path=xl/calcChain.xml><?xml version="1.0" encoding="utf-8"?>
<calcChain xmlns="http://schemas.openxmlformats.org/spreadsheetml/2006/main">
  <c r="F13" i="9" l="1"/>
  <c r="D9" i="8" l="1"/>
  <c r="B9" i="8" l="1"/>
  <c r="C9" i="8"/>
  <c r="D11" i="8" l="1"/>
  <c r="E15" i="1" l="1"/>
  <c r="E14" i="1"/>
  <c r="E13" i="1"/>
  <c r="E12" i="1"/>
  <c r="E10" i="1"/>
  <c r="E7" i="1"/>
  <c r="F9" i="3"/>
  <c r="AK9" i="3" l="1"/>
  <c r="AI9" i="3"/>
  <c r="AG9" i="3"/>
  <c r="AE9" i="3"/>
  <c r="AC9" i="3"/>
  <c r="Y9" i="3"/>
  <c r="U9" i="3"/>
  <c r="O9" i="3"/>
  <c r="K9" i="3"/>
  <c r="D10" i="5"/>
  <c r="D9" i="5"/>
  <c r="AH15" i="3"/>
  <c r="AG15" i="3"/>
  <c r="E6" i="1"/>
  <c r="AQ14" i="3"/>
  <c r="AQ13" i="3"/>
  <c r="AQ12" i="3"/>
  <c r="AQ11" i="3"/>
  <c r="AQ10" i="3"/>
  <c r="AQ9" i="3"/>
  <c r="AQ8" i="3"/>
  <c r="AQ7" i="3"/>
  <c r="AQ6" i="3"/>
  <c r="AQ5" i="3"/>
  <c r="AQ4" i="3"/>
  <c r="AQ3" i="3"/>
  <c r="I15" i="6"/>
  <c r="AO15" i="3"/>
  <c r="AL15" i="3"/>
  <c r="S15" i="3"/>
  <c r="P15" i="3"/>
  <c r="T14" i="3"/>
  <c r="T13" i="3"/>
  <c r="T12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B22" i="5" s="1"/>
  <c r="T15" i="3"/>
  <c r="C22" i="5" s="1"/>
  <c r="G24" i="5" s="1"/>
  <c r="AQ15" i="3"/>
  <c r="E14" i="5" l="1"/>
  <c r="F14" i="5"/>
  <c r="G15" i="3"/>
  <c r="D15" i="3"/>
  <c r="AN15" i="3" l="1"/>
  <c r="AK15" i="3"/>
  <c r="AP3" i="3"/>
  <c r="AM3" i="3"/>
  <c r="AM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C7" i="1" s="1"/>
  <c r="R15" i="3"/>
  <c r="U15" i="3"/>
  <c r="V15" i="3"/>
  <c r="D8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I15" i="3"/>
  <c r="C15" i="1" s="1"/>
  <c r="AJ15" i="3"/>
  <c r="D15" i="1" s="1"/>
  <c r="M3" i="3"/>
  <c r="M15" i="3" s="1"/>
  <c r="H3" i="3"/>
  <c r="H15" i="3" s="1"/>
  <c r="E3" i="3"/>
  <c r="E15" i="3" s="1"/>
  <c r="C8" i="1" l="1"/>
  <c r="C6" i="1"/>
  <c r="F7" i="1"/>
  <c r="D7" i="1"/>
  <c r="AP15" i="3"/>
  <c r="D6" i="1" s="1"/>
  <c r="AR3" i="3"/>
  <c r="AR15" i="3" s="1"/>
  <c r="I16" i="6" s="1"/>
  <c r="I17" i="6" s="1"/>
  <c r="D8" i="5" s="1"/>
  <c r="D14" i="5" s="1"/>
  <c r="G22" i="5"/>
  <c r="N3" i="3"/>
  <c r="N15" i="3" s="1"/>
  <c r="C8" i="5" l="1"/>
  <c r="F6" i="1" l="1"/>
  <c r="C14" i="5"/>
  <c r="G16" i="5" s="1"/>
  <c r="G8" i="5" l="1"/>
  <c r="G14" i="5" s="1"/>
</calcChain>
</file>

<file path=xl/sharedStrings.xml><?xml version="1.0" encoding="utf-8"?>
<sst xmlns="http://schemas.openxmlformats.org/spreadsheetml/2006/main" count="169" uniqueCount="130">
  <si>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</si>
  <si>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</si>
  <si>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</si>
  <si>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</si>
  <si>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</si>
  <si>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</si>
  <si>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</si>
  <si>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</si>
  <si>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</si>
  <si>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</si>
  <si>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</si>
  <si>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</si>
  <si>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</si>
  <si>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</si>
  <si>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</si>
  <si>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</si>
  <si>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</si>
  <si>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</si>
  <si>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</si>
  <si>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</si>
  <si>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</si>
  <si>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</si>
  <si>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</si>
  <si>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</si>
  <si>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</si>
  <si>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</si>
  <si>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</si>
  <si>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</si>
  <si>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</si>
  <si>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</si>
  <si>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</si>
  <si>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</si>
  <si>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</si>
  <si>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</si>
  <si>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</si>
  <si>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</si>
  <si>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</si>
  <si>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</si>
  <si>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</si>
  <si>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</si>
  <si>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</si>
  <si>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</si>
  <si>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</si>
  <si>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</si>
  <si>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</si>
  <si>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</si>
  <si>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</si>
  <si>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</si>
  <si>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</si>
  <si>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</si>
  <si>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</si>
  <si>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</si>
  <si>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</si>
  <si>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</si>
  <si>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</si>
  <si>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</si>
  <si>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</si>
  <si>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</si>
  <si>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</si>
  <si>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</si>
  <si>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</si>
  <si>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</si>
  <si>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</si>
  <si>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</si>
  <si>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</si>
  <si>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</si>
  <si>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</si>
  <si>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</si>
  <si>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</si>
  <si>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</si>
  <si>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</si>
  <si>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</si>
  <si>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</si>
  <si>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</si>
  <si>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</si>
  <si>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</si>
  <si>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</si>
  <si>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Чехова, 337</t>
  </si>
  <si>
    <t>в доме по адресу ул. Чехова, 337</t>
  </si>
  <si>
    <t>начислено за дымоходы и вент каналы жил.</t>
  </si>
  <si>
    <t>Итого</t>
  </si>
  <si>
    <t>получено за дымоходы и вент каналы жил.</t>
  </si>
  <si>
    <t>Техническое обслуживание УУТЭ</t>
  </si>
  <si>
    <t>Остаток денежных средств дома на 01.06.2015 г</t>
  </si>
  <si>
    <t>начислено антена</t>
  </si>
  <si>
    <t>получено антена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</si>
  <si>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</si>
  <si>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</si>
  <si>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</si>
  <si>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</si>
  <si>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</si>
  <si>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</si>
  <si>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</si>
  <si>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</si>
  <si>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</si>
  <si>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</si>
  <si>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</si>
  <si>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</si>
  <si>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</si>
  <si>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</si>
  <si>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</si>
  <si>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</si>
  <si>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</si>
  <si>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в доме по  адресу Чехова, 337 за период с 01.06.2015 по 31.07.2015гг.</t>
  </si>
  <si>
    <t>Содержание и Ремонт жилья: субабоненты</t>
  </si>
  <si>
    <t>Ремонт жилья</t>
  </si>
  <si>
    <t>Генеральный директор ООО У0 "ТаганСервис"____________________________________________</t>
  </si>
  <si>
    <t>октябрь</t>
  </si>
  <si>
    <t>ремонт кровли</t>
  </si>
  <si>
    <t>кв.38</t>
  </si>
  <si>
    <t>Информация о собранных и израсходованных денежных средствах по статье "Ремонт Жилья" за период с 01.01.2017 г по 31.12.2017 г по адресу ул. Чехова, 301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</si>
  <si>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</si>
  <si>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</si>
  <si>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 xml:space="preserve">Информация о выполненных работах по статье " Ремонт жилья" по адресу Чехова, 301 за период 01.01.2017 г по 31.12.2017 г </t>
  </si>
  <si>
    <t>сумма ден. средств</t>
  </si>
  <si>
    <t>январь</t>
  </si>
  <si>
    <t>кв.53</t>
  </si>
  <si>
    <t>ремонт ЩЭ</t>
  </si>
  <si>
    <t>ремонт ВРУ</t>
  </si>
  <si>
    <t>кв. 18,36</t>
  </si>
  <si>
    <t>май</t>
  </si>
  <si>
    <t>кровсля кв.18,75</t>
  </si>
  <si>
    <t>август</t>
  </si>
  <si>
    <t>подвал ЦО</t>
  </si>
  <si>
    <t>смена труб ф25мм</t>
  </si>
  <si>
    <t>кв.62</t>
  </si>
  <si>
    <t>подключение э/э</t>
  </si>
  <si>
    <t>смена автоматов 25 А</t>
  </si>
  <si>
    <t>кв. 8</t>
  </si>
  <si>
    <t>переходящее сальдо на 01.01.2017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</si>
</sst>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28" xfId="0" applyNumberFormat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/>
    <xf numFmtId="2" fontId="0" fillId="0" borderId="34" xfId="0" applyNumberFormat="1" applyBorder="1"/>
    <xf numFmtId="0" fontId="0" fillId="0" borderId="15" xfId="0" applyBorder="1" applyAlignment="1">
      <alignment wrapText="1"/>
    </xf>
    <xf numFmtId="0" fontId="9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0" xfId="0" applyFont="1"/>
    <xf numFmtId="0" fontId="6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18" xfId="0" applyNumberFormat="1" applyFont="1" applyBorder="1"/>
    <xf numFmtId="4" fontId="10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4" fontId="0" fillId="0" borderId="28" xfId="0" applyNumberFormat="1" applyBorder="1" applyAlignment="1">
      <alignment vertical="center"/>
    </xf>
    <xf numFmtId="0" fontId="0" fillId="0" borderId="26" xfId="0" applyBorder="1"/>
    <xf numFmtId="4" fontId="0" fillId="0" borderId="28" xfId="0" applyNumberFormat="1" applyBorder="1"/>
    <xf numFmtId="4" fontId="0" fillId="0" borderId="30" xfId="0" applyNumberFormat="1" applyBorder="1"/>
    <xf numFmtId="4" fontId="1" fillId="0" borderId="22" xfId="0" applyNumberFormat="1" applyFont="1" applyBorder="1"/>
    <xf numFmtId="4" fontId="6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" fontId="0" fillId="0" borderId="16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1" fillId="0" borderId="3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I1" workbookViewId="0">
      <selection activeCell="T12" sqref="T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79</v>
      </c>
      <c r="Q2" s="15" t="s">
        <v>80</v>
      </c>
      <c r="R2" s="15" t="s">
        <v>37</v>
      </c>
      <c r="S2" s="15" t="s">
        <v>81</v>
      </c>
      <c r="T2" s="15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84</v>
      </c>
      <c r="AH2" s="15" t="s">
        <v>85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x14ac:dyDescent="0.2">
      <c r="A3" s="12" t="s">
        <v>77</v>
      </c>
      <c r="B3" s="5">
        <v>9281.1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1">
        <f>AF3+AH3*1.5%</f>
        <v>0</v>
      </c>
      <c r="AR3" s="20">
        <f>AP3*1.5%</f>
        <v>0</v>
      </c>
    </row>
    <row r="4" spans="1:44" x14ac:dyDescent="0.2">
      <c r="A4" s="12" t="s">
        <v>77</v>
      </c>
      <c r="B4" s="5">
        <v>9281.1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4">AK4+AL4</f>
        <v>0</v>
      </c>
      <c r="AN4" s="5">
        <v>0</v>
      </c>
      <c r="AO4" s="5">
        <v>0</v>
      </c>
      <c r="AP4" s="18">
        <f t="shared" ref="AP4:AP14" si="5">AN4+AO4</f>
        <v>0</v>
      </c>
      <c r="AQ4" s="51">
        <f t="shared" ref="AQ4:AQ14" si="6">AF4+AH4*1.5%</f>
        <v>0</v>
      </c>
      <c r="AR4" s="20">
        <f t="shared" ref="AR4:AR14" si="7">AP4*1.5%</f>
        <v>0</v>
      </c>
    </row>
    <row r="5" spans="1:44" x14ac:dyDescent="0.2">
      <c r="A5" s="12" t="s">
        <v>77</v>
      </c>
      <c r="B5" s="5">
        <v>9281.1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4"/>
        <v>0</v>
      </c>
      <c r="AN5" s="5">
        <v>0</v>
      </c>
      <c r="AO5" s="5">
        <v>0</v>
      </c>
      <c r="AP5" s="18">
        <f t="shared" si="5"/>
        <v>0</v>
      </c>
      <c r="AQ5" s="51">
        <f t="shared" si="6"/>
        <v>0</v>
      </c>
      <c r="AR5" s="20">
        <f t="shared" si="7"/>
        <v>0</v>
      </c>
    </row>
    <row r="6" spans="1:44" x14ac:dyDescent="0.2">
      <c r="A6" s="12" t="s">
        <v>77</v>
      </c>
      <c r="B6" s="5">
        <v>9281.1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4"/>
        <v>0</v>
      </c>
      <c r="AN6" s="5">
        <v>0</v>
      </c>
      <c r="AO6" s="5">
        <v>0</v>
      </c>
      <c r="AP6" s="18">
        <f t="shared" si="5"/>
        <v>0</v>
      </c>
      <c r="AQ6" s="51">
        <f t="shared" si="6"/>
        <v>0</v>
      </c>
      <c r="AR6" s="20">
        <f t="shared" si="7"/>
        <v>0</v>
      </c>
    </row>
    <row r="7" spans="1:44" x14ac:dyDescent="0.2">
      <c r="A7" s="12" t="s">
        <v>77</v>
      </c>
      <c r="B7" s="5">
        <v>9281.1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4"/>
        <v>0</v>
      </c>
      <c r="AN7" s="5">
        <v>0</v>
      </c>
      <c r="AO7" s="5">
        <v>0</v>
      </c>
      <c r="AP7" s="18">
        <f t="shared" si="5"/>
        <v>0</v>
      </c>
      <c r="AQ7" s="51">
        <f t="shared" si="6"/>
        <v>0</v>
      </c>
      <c r="AR7" s="20">
        <f t="shared" si="7"/>
        <v>0</v>
      </c>
    </row>
    <row r="8" spans="1:44" x14ac:dyDescent="0.2">
      <c r="A8" s="12" t="s">
        <v>77</v>
      </c>
      <c r="B8" s="5">
        <v>9281.1</v>
      </c>
      <c r="C8" s="2">
        <v>39351.89</v>
      </c>
      <c r="D8" s="2">
        <v>0</v>
      </c>
      <c r="E8" s="18">
        <f t="shared" si="0"/>
        <v>39351.89</v>
      </c>
      <c r="F8" s="2">
        <v>457.09</v>
      </c>
      <c r="G8" s="2">
        <v>0</v>
      </c>
      <c r="H8" s="18">
        <f t="shared" si="1"/>
        <v>457.09</v>
      </c>
      <c r="I8" s="2">
        <v>0</v>
      </c>
      <c r="J8" s="2">
        <v>0</v>
      </c>
      <c r="K8" s="2">
        <v>35082.57</v>
      </c>
      <c r="L8" s="2">
        <v>407.51</v>
      </c>
      <c r="M8" s="18">
        <f t="shared" si="2"/>
        <v>6.1126499999999995</v>
      </c>
      <c r="N8" s="20">
        <f t="shared" si="3"/>
        <v>6.8563499999999991</v>
      </c>
      <c r="O8" s="2">
        <v>5197.3900000000003</v>
      </c>
      <c r="P8" s="2">
        <v>0</v>
      </c>
      <c r="Q8" s="5">
        <f t="shared" ref="Q8:Q14" si="8">O8+P8</f>
        <v>5197.3900000000003</v>
      </c>
      <c r="R8" s="2">
        <v>60.37</v>
      </c>
      <c r="S8" s="2">
        <v>0</v>
      </c>
      <c r="T8" s="5">
        <f t="shared" ref="T8:T14" si="9">R8+S8</f>
        <v>60.37</v>
      </c>
      <c r="U8" s="2">
        <v>3712.44</v>
      </c>
      <c r="V8" s="2">
        <v>43.12</v>
      </c>
      <c r="W8" s="2">
        <v>0</v>
      </c>
      <c r="X8" s="2">
        <v>0</v>
      </c>
      <c r="Y8" s="2">
        <v>23202.75</v>
      </c>
      <c r="Z8" s="2">
        <v>269.51</v>
      </c>
      <c r="AA8" s="2">
        <v>0</v>
      </c>
      <c r="AB8" s="2">
        <v>0</v>
      </c>
      <c r="AC8" s="2">
        <v>16705.98</v>
      </c>
      <c r="AD8" s="2">
        <v>194.04</v>
      </c>
      <c r="AE8" s="2">
        <v>1021.04</v>
      </c>
      <c r="AF8" s="2">
        <v>11.85</v>
      </c>
      <c r="AG8" s="2">
        <v>437.61</v>
      </c>
      <c r="AH8" s="2">
        <v>0</v>
      </c>
      <c r="AI8" s="2">
        <v>19861.580000000002</v>
      </c>
      <c r="AJ8" s="2">
        <v>230.7</v>
      </c>
      <c r="AK8" s="2">
        <v>44642.21</v>
      </c>
      <c r="AL8" s="2">
        <v>0</v>
      </c>
      <c r="AM8" s="18">
        <f t="shared" si="4"/>
        <v>44642.21</v>
      </c>
      <c r="AN8" s="2">
        <v>518.53</v>
      </c>
      <c r="AO8" s="2">
        <v>0</v>
      </c>
      <c r="AP8" s="18">
        <f t="shared" si="5"/>
        <v>518.53</v>
      </c>
      <c r="AQ8" s="51">
        <f t="shared" si="6"/>
        <v>11.85</v>
      </c>
      <c r="AR8" s="20">
        <f t="shared" si="7"/>
        <v>7.7779499999999997</v>
      </c>
    </row>
    <row r="9" spans="1:44" x14ac:dyDescent="0.2">
      <c r="A9" s="12" t="s">
        <v>77</v>
      </c>
      <c r="B9" s="5">
        <v>9281.1</v>
      </c>
      <c r="C9" s="2">
        <v>31295.54</v>
      </c>
      <c r="D9" s="2">
        <v>0</v>
      </c>
      <c r="E9" s="18">
        <f t="shared" si="0"/>
        <v>31295.54</v>
      </c>
      <c r="F9" s="2">
        <f>35934.48+1380.35</f>
        <v>37314.83</v>
      </c>
      <c r="G9" s="2">
        <v>0</v>
      </c>
      <c r="H9" s="18">
        <f t="shared" si="1"/>
        <v>37314.83</v>
      </c>
      <c r="I9" s="2">
        <v>0</v>
      </c>
      <c r="J9" s="2">
        <v>0</v>
      </c>
      <c r="K9" s="2">
        <f>36196.29+26339.86</f>
        <v>62536.15</v>
      </c>
      <c r="L9" s="2">
        <v>42562.19</v>
      </c>
      <c r="M9" s="18">
        <f t="shared" si="2"/>
        <v>638.43285000000003</v>
      </c>
      <c r="N9" s="20">
        <f t="shared" si="3"/>
        <v>559.72244999999998</v>
      </c>
      <c r="O9" s="2">
        <f>5568.66+2663.97</f>
        <v>8232.6299999999992</v>
      </c>
      <c r="P9" s="2"/>
      <c r="Q9" s="5">
        <f t="shared" si="8"/>
        <v>8232.6299999999992</v>
      </c>
      <c r="R9" s="2">
        <v>6365.09</v>
      </c>
      <c r="S9" s="2"/>
      <c r="T9" s="5">
        <f t="shared" si="9"/>
        <v>6365.09</v>
      </c>
      <c r="U9" s="2">
        <f>3712.44+1902.85</f>
        <v>5615.29</v>
      </c>
      <c r="V9" s="2">
        <v>4469.8500000000004</v>
      </c>
      <c r="W9" s="2">
        <v>0</v>
      </c>
      <c r="X9" s="2">
        <v>0</v>
      </c>
      <c r="Y9" s="2">
        <f>23202.75+17624.99</f>
        <v>40827.740000000005</v>
      </c>
      <c r="Z9" s="2">
        <v>27936.720000000001</v>
      </c>
      <c r="AA9" s="2">
        <v>0</v>
      </c>
      <c r="AB9" s="2">
        <v>0</v>
      </c>
      <c r="AC9" s="2">
        <f>17448.48+14169.12</f>
        <v>31617.599999999999</v>
      </c>
      <c r="AD9" s="2">
        <v>20592.41</v>
      </c>
      <c r="AE9" s="2">
        <f>1577.92+780</f>
        <v>2357.92</v>
      </c>
      <c r="AF9" s="2">
        <v>1390.34</v>
      </c>
      <c r="AG9" s="2">
        <f>437.61+235.07</f>
        <v>672.68000000000006</v>
      </c>
      <c r="AH9" s="2">
        <v>565.62</v>
      </c>
      <c r="AI9" s="2">
        <f>21068.23+7752.97</f>
        <v>28821.200000000001</v>
      </c>
      <c r="AJ9" s="2">
        <v>24262.51</v>
      </c>
      <c r="AK9" s="2">
        <f>87520.88+32842.98</f>
        <v>120363.86000000002</v>
      </c>
      <c r="AL9" s="2">
        <v>0</v>
      </c>
      <c r="AM9" s="18">
        <f t="shared" si="4"/>
        <v>120363.86000000002</v>
      </c>
      <c r="AN9" s="2">
        <v>66143.7</v>
      </c>
      <c r="AO9" s="2">
        <v>0</v>
      </c>
      <c r="AP9" s="18">
        <f t="shared" si="5"/>
        <v>66143.7</v>
      </c>
      <c r="AQ9" s="51">
        <f t="shared" si="6"/>
        <v>1398.8243</v>
      </c>
      <c r="AR9" s="20">
        <f t="shared" si="7"/>
        <v>992.15549999999996</v>
      </c>
    </row>
    <row r="10" spans="1:44" x14ac:dyDescent="0.2">
      <c r="A10" s="12" t="s">
        <v>77</v>
      </c>
      <c r="B10" s="5">
        <v>9281.1</v>
      </c>
      <c r="C10" s="2"/>
      <c r="D10" s="2"/>
      <c r="E10" s="18">
        <f t="shared" si="0"/>
        <v>0</v>
      </c>
      <c r="F10" s="2">
        <v>4587.67</v>
      </c>
      <c r="G10" s="2"/>
      <c r="H10" s="18">
        <f t="shared" si="1"/>
        <v>4587.67</v>
      </c>
      <c r="I10" s="2"/>
      <c r="J10" s="2"/>
      <c r="K10" s="2">
        <v>36196.29</v>
      </c>
      <c r="L10" s="2">
        <v>25765.09</v>
      </c>
      <c r="M10" s="18">
        <f t="shared" si="2"/>
        <v>386.47634999999997</v>
      </c>
      <c r="N10" s="20">
        <f t="shared" si="3"/>
        <v>68.815049999999999</v>
      </c>
      <c r="O10" s="2">
        <v>5568.66</v>
      </c>
      <c r="P10" s="2"/>
      <c r="Q10" s="5">
        <f t="shared" si="8"/>
        <v>5568.66</v>
      </c>
      <c r="R10" s="2">
        <v>3925.96</v>
      </c>
      <c r="S10" s="2"/>
      <c r="T10" s="5">
        <f t="shared" si="9"/>
        <v>3925.96</v>
      </c>
      <c r="U10" s="2">
        <v>3712.44</v>
      </c>
      <c r="V10" s="2">
        <v>2641.08</v>
      </c>
      <c r="W10" s="2">
        <v>0</v>
      </c>
      <c r="X10" s="2">
        <v>0</v>
      </c>
      <c r="Y10" s="2">
        <v>23202.75</v>
      </c>
      <c r="Z10" s="2">
        <v>16588.259999999998</v>
      </c>
      <c r="AA10" s="2">
        <v>0</v>
      </c>
      <c r="AB10" s="2">
        <v>0</v>
      </c>
      <c r="AC10" s="2">
        <v>178.48439999999999</v>
      </c>
      <c r="AD10" s="2">
        <v>13019.82</v>
      </c>
      <c r="AE10" s="2">
        <v>1577.92</v>
      </c>
      <c r="AF10" s="2">
        <v>1072.68</v>
      </c>
      <c r="AG10" s="2">
        <v>437.61</v>
      </c>
      <c r="AH10" s="2">
        <v>249.93</v>
      </c>
      <c r="AI10" s="2">
        <v>21068.23</v>
      </c>
      <c r="AJ10" s="2">
        <v>13149.45</v>
      </c>
      <c r="AK10" s="2">
        <v>87520.88</v>
      </c>
      <c r="AL10" s="2"/>
      <c r="AM10" s="18">
        <f t="shared" si="4"/>
        <v>87520.88</v>
      </c>
      <c r="AN10" s="2">
        <v>58284.18</v>
      </c>
      <c r="AO10" s="2"/>
      <c r="AP10" s="18">
        <f t="shared" si="5"/>
        <v>58284.18</v>
      </c>
      <c r="AQ10" s="51">
        <f t="shared" si="6"/>
        <v>1076.42895</v>
      </c>
      <c r="AR10" s="20">
        <f t="shared" si="7"/>
        <v>874.2627</v>
      </c>
    </row>
    <row r="11" spans="1:44" x14ac:dyDescent="0.2">
      <c r="A11" s="12" t="s">
        <v>77</v>
      </c>
      <c r="B11" s="5">
        <v>9281.1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>
        <v>5568.66</v>
      </c>
      <c r="P11" s="2"/>
      <c r="Q11" s="5">
        <f t="shared" si="8"/>
        <v>5568.66</v>
      </c>
      <c r="R11" s="2"/>
      <c r="S11" s="2"/>
      <c r="T11" s="5">
        <v>5987.26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4"/>
        <v>0</v>
      </c>
      <c r="AN11" s="2"/>
      <c r="AO11" s="2"/>
      <c r="AP11" s="18">
        <f t="shared" si="5"/>
        <v>0</v>
      </c>
      <c r="AQ11" s="51">
        <f t="shared" si="6"/>
        <v>0</v>
      </c>
      <c r="AR11" s="20">
        <f t="shared" si="7"/>
        <v>0</v>
      </c>
    </row>
    <row r="12" spans="1:44" x14ac:dyDescent="0.2">
      <c r="A12" s="12" t="s">
        <v>77</v>
      </c>
      <c r="B12" s="5">
        <v>9281.1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4"/>
        <v>0</v>
      </c>
      <c r="AN12" s="2"/>
      <c r="AO12" s="2"/>
      <c r="AP12" s="18">
        <f t="shared" si="5"/>
        <v>0</v>
      </c>
      <c r="AQ12" s="51">
        <f t="shared" si="6"/>
        <v>0</v>
      </c>
      <c r="AR12" s="20">
        <f t="shared" si="7"/>
        <v>0</v>
      </c>
    </row>
    <row r="13" spans="1:44" x14ac:dyDescent="0.2">
      <c r="A13" s="12" t="s">
        <v>77</v>
      </c>
      <c r="B13" s="5">
        <v>9281.1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4"/>
        <v>0</v>
      </c>
      <c r="AN13" s="2"/>
      <c r="AO13" s="2"/>
      <c r="AP13" s="18">
        <f t="shared" si="5"/>
        <v>0</v>
      </c>
      <c r="AQ13" s="51">
        <f t="shared" si="6"/>
        <v>0</v>
      </c>
      <c r="AR13" s="20">
        <f t="shared" si="7"/>
        <v>0</v>
      </c>
    </row>
    <row r="14" spans="1:44" ht="13.5" thickBot="1" x14ac:dyDescent="0.25">
      <c r="A14" s="12" t="s">
        <v>77</v>
      </c>
      <c r="B14" s="5">
        <v>9281.1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4"/>
        <v>0</v>
      </c>
      <c r="AN14" s="8"/>
      <c r="AO14" s="8"/>
      <c r="AP14" s="18">
        <f t="shared" si="5"/>
        <v>0</v>
      </c>
      <c r="AQ14" s="51">
        <f t="shared" si="6"/>
        <v>0</v>
      </c>
      <c r="AR14" s="20">
        <f t="shared" si="7"/>
        <v>0</v>
      </c>
    </row>
    <row r="15" spans="1:44" ht="13.5" thickBot="1" x14ac:dyDescent="0.25">
      <c r="A15" s="10" t="s">
        <v>22</v>
      </c>
      <c r="B15" s="9">
        <f t="shared" ref="B15:G15" si="10">SUM(B3:B14)</f>
        <v>111373.20000000003</v>
      </c>
      <c r="C15" s="9">
        <f t="shared" si="10"/>
        <v>70647.429999999993</v>
      </c>
      <c r="D15" s="9">
        <f t="shared" si="10"/>
        <v>0</v>
      </c>
      <c r="E15" s="19">
        <f t="shared" si="10"/>
        <v>70647.429999999993</v>
      </c>
      <c r="F15" s="9">
        <f t="shared" si="10"/>
        <v>42359.59</v>
      </c>
      <c r="G15" s="9">
        <f t="shared" si="10"/>
        <v>0</v>
      </c>
      <c r="H15" s="19">
        <f t="shared" ref="H15:AK15" si="11">SUM(H3:H14)</f>
        <v>42359.59</v>
      </c>
      <c r="I15" s="9">
        <f t="shared" si="11"/>
        <v>0</v>
      </c>
      <c r="J15" s="9">
        <f t="shared" si="11"/>
        <v>0</v>
      </c>
      <c r="K15" s="9">
        <f t="shared" si="11"/>
        <v>133815.01</v>
      </c>
      <c r="L15" s="9">
        <f t="shared" si="11"/>
        <v>68734.790000000008</v>
      </c>
      <c r="M15" s="19">
        <f t="shared" si="11"/>
        <v>1031.0218500000001</v>
      </c>
      <c r="N15" s="21">
        <f t="shared" si="11"/>
        <v>635.39385000000004</v>
      </c>
      <c r="O15" s="10">
        <f t="shared" si="11"/>
        <v>24567.34</v>
      </c>
      <c r="P15" s="60">
        <f>SUM(P3:P14)</f>
        <v>0</v>
      </c>
      <c r="Q15" s="60">
        <f>SUM(Q3:Q14)</f>
        <v>24567.34</v>
      </c>
      <c r="R15" s="9">
        <f t="shared" si="11"/>
        <v>10351.42</v>
      </c>
      <c r="S15" s="9">
        <f>SUM(S3:S14)</f>
        <v>0</v>
      </c>
      <c r="T15" s="9">
        <f>SUM(T3:T14)</f>
        <v>16338.68</v>
      </c>
      <c r="U15" s="9">
        <f t="shared" si="11"/>
        <v>13040.17</v>
      </c>
      <c r="V15" s="9">
        <f t="shared" si="11"/>
        <v>7154.05</v>
      </c>
      <c r="W15" s="9">
        <f t="shared" si="11"/>
        <v>0</v>
      </c>
      <c r="X15" s="9">
        <f t="shared" si="11"/>
        <v>0</v>
      </c>
      <c r="Y15" s="9">
        <f t="shared" si="11"/>
        <v>87233.24</v>
      </c>
      <c r="Z15" s="9">
        <f t="shared" si="11"/>
        <v>44794.49</v>
      </c>
      <c r="AA15" s="9">
        <f t="shared" si="11"/>
        <v>0</v>
      </c>
      <c r="AB15" s="9">
        <f t="shared" si="11"/>
        <v>0</v>
      </c>
      <c r="AC15" s="9">
        <f t="shared" si="11"/>
        <v>48502.064400000003</v>
      </c>
      <c r="AD15" s="9">
        <f t="shared" si="11"/>
        <v>33806.270000000004</v>
      </c>
      <c r="AE15" s="9">
        <f t="shared" si="11"/>
        <v>4956.88</v>
      </c>
      <c r="AF15" s="9">
        <f t="shared" si="11"/>
        <v>2474.87</v>
      </c>
      <c r="AG15" s="9">
        <f>SUM(AG3:AG14)</f>
        <v>1547.9</v>
      </c>
      <c r="AH15" s="9">
        <f>SUM(AH3:AH14)</f>
        <v>815.55</v>
      </c>
      <c r="AI15" s="9">
        <f t="shared" si="11"/>
        <v>69751.009999999995</v>
      </c>
      <c r="AJ15" s="11">
        <f t="shared" si="11"/>
        <v>37642.660000000003</v>
      </c>
      <c r="AK15" s="9">
        <f t="shared" si="11"/>
        <v>252526.95</v>
      </c>
      <c r="AL15" s="9">
        <f>SUM(AL3:AL14)</f>
        <v>0</v>
      </c>
      <c r="AM15" s="19">
        <f>SUM(AM3:AM14)</f>
        <v>252526.95</v>
      </c>
      <c r="AN15" s="9">
        <f>SUM(AN3:AN14)</f>
        <v>124946.41</v>
      </c>
      <c r="AO15" s="9">
        <f>SUM(AO3:AO14)</f>
        <v>0</v>
      </c>
      <c r="AP15" s="19">
        <f>SUM(AP3:AP14)</f>
        <v>124946.41</v>
      </c>
      <c r="AQ15" s="19">
        <f t="shared" ref="AQ15" si="12">SUM(AQ3:AQ14)</f>
        <v>2487.1032500000001</v>
      </c>
      <c r="AR15" s="21">
        <f t="shared" ref="AR15" si="13">SUM(AR3:AR14)</f>
        <v>1874.19615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F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4" t="s">
        <v>12</v>
      </c>
      <c r="C2" s="94"/>
      <c r="D2" s="94"/>
      <c r="E2" s="94"/>
      <c r="F2" s="94"/>
    </row>
    <row r="3" spans="2:9" ht="26.25" customHeight="1" x14ac:dyDescent="0.35">
      <c r="B3" s="93" t="s">
        <v>103</v>
      </c>
      <c r="C3" s="93"/>
      <c r="D3" s="93"/>
      <c r="E3" s="93"/>
      <c r="F3" s="93"/>
      <c r="G3" s="1"/>
      <c r="H3" s="1"/>
      <c r="I3" s="1"/>
    </row>
    <row r="4" spans="2:9" ht="30" customHeight="1" thickBot="1" x14ac:dyDescent="0.25">
      <c r="B4" s="93"/>
      <c r="C4" s="93"/>
      <c r="D4" s="93"/>
      <c r="E4" s="93"/>
      <c r="F4" s="93"/>
    </row>
    <row r="5" spans="2:9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53" t="s">
        <v>102</v>
      </c>
      <c r="C6" s="54" t="e">
        <f>#REF!</f>
        <v>#REF!</v>
      </c>
      <c r="D6" s="54" t="e">
        <f>#REF!</f>
        <v>#REF!</v>
      </c>
      <c r="E6" s="54" t="e">
        <f>#REF!</f>
        <v>#REF!</v>
      </c>
      <c r="F6" s="72" t="e">
        <f>#REF!</f>
        <v>#REF!</v>
      </c>
    </row>
    <row r="7" spans="2:9" ht="25.5" x14ac:dyDescent="0.2">
      <c r="B7" s="55" t="s">
        <v>1</v>
      </c>
      <c r="C7" s="2" t="e">
        <f>#REF!</f>
        <v>#REF!</v>
      </c>
      <c r="D7" s="22" t="e">
        <f>#REF!</f>
        <v>#REF!</v>
      </c>
      <c r="E7" s="2" t="e">
        <f>#REF!</f>
        <v>#REF!</v>
      </c>
      <c r="F7" s="67" t="e">
        <f>#REF!</f>
        <v>#REF!</v>
      </c>
    </row>
    <row r="8" spans="2:9" ht="51" x14ac:dyDescent="0.2">
      <c r="B8" s="55" t="s">
        <v>2</v>
      </c>
      <c r="C8" s="2">
        <f>'выборка 15'!U15</f>
        <v>13040.17</v>
      </c>
      <c r="D8" s="2">
        <f>'выборка 15'!V15</f>
        <v>7154.05</v>
      </c>
      <c r="E8" s="2">
        <v>1103.96</v>
      </c>
      <c r="F8" s="56">
        <v>0</v>
      </c>
    </row>
    <row r="9" spans="2:9" x14ac:dyDescent="0.2">
      <c r="B9" s="55" t="s">
        <v>3</v>
      </c>
      <c r="C9" s="2"/>
      <c r="D9" s="2"/>
      <c r="E9" s="2">
        <v>0</v>
      </c>
      <c r="F9" s="56"/>
    </row>
    <row r="10" spans="2:9" ht="25.5" x14ac:dyDescent="0.2">
      <c r="B10" s="55" t="s">
        <v>4</v>
      </c>
      <c r="C10" s="2">
        <f>'выборка 15'!Y15</f>
        <v>87233.24</v>
      </c>
      <c r="D10" s="2">
        <f>'выборка 15'!Z15</f>
        <v>44794.49</v>
      </c>
      <c r="E10" s="2">
        <f>35834.53-23202.75</f>
        <v>12631.779999999999</v>
      </c>
      <c r="F10" s="56">
        <v>0</v>
      </c>
    </row>
    <row r="11" spans="2:9" x14ac:dyDescent="0.2">
      <c r="B11" s="55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56">
        <v>0</v>
      </c>
    </row>
    <row r="12" spans="2:9" x14ac:dyDescent="0.2">
      <c r="B12" s="55" t="s">
        <v>6</v>
      </c>
      <c r="C12" s="2">
        <f>'выборка 15'!AC15</f>
        <v>48502.064400000003</v>
      </c>
      <c r="D12" s="2">
        <f>'выборка 15'!AD15</f>
        <v>33806.270000000004</v>
      </c>
      <c r="E12" s="2">
        <f>27544.86-17448.48</f>
        <v>10096.380000000001</v>
      </c>
      <c r="F12" s="56">
        <v>0</v>
      </c>
    </row>
    <row r="13" spans="2:9" ht="25.5" x14ac:dyDescent="0.2">
      <c r="B13" s="55" t="s">
        <v>7</v>
      </c>
      <c r="C13" s="2">
        <f>'выборка 15'!K15</f>
        <v>133815.01</v>
      </c>
      <c r="D13" s="2">
        <f>'выборка 15'!L15</f>
        <v>68734.790000000008</v>
      </c>
      <c r="E13" s="2">
        <f>54665.05-36196.29</f>
        <v>18468.760000000002</v>
      </c>
      <c r="F13" s="56">
        <v>0</v>
      </c>
    </row>
    <row r="14" spans="2:9" ht="25.5" x14ac:dyDescent="0.2">
      <c r="B14" s="55" t="s">
        <v>8</v>
      </c>
      <c r="C14" s="2">
        <f>'выборка 15'!AE15</f>
        <v>4956.88</v>
      </c>
      <c r="D14" s="2">
        <f>'выборка 15'!AF15</f>
        <v>2474.87</v>
      </c>
      <c r="E14" s="2">
        <f>1983.17-1577.92</f>
        <v>405.25</v>
      </c>
      <c r="F14" s="56">
        <f>D14</f>
        <v>2474.87</v>
      </c>
    </row>
    <row r="15" spans="2:9" ht="26.25" thickBot="1" x14ac:dyDescent="0.25">
      <c r="B15" s="57" t="s">
        <v>9</v>
      </c>
      <c r="C15" s="58">
        <f>'выборка 15'!AI15</f>
        <v>69751.009999999995</v>
      </c>
      <c r="D15" s="58">
        <f>'выборка 15'!AJ15</f>
        <v>37642.660000000003</v>
      </c>
      <c r="E15" s="58">
        <f>27262.97-21068.23</f>
        <v>6194.7400000000016</v>
      </c>
      <c r="F15" s="59">
        <v>0</v>
      </c>
    </row>
    <row r="17" spans="2:6" ht="19.5" customHeight="1" x14ac:dyDescent="0.2">
      <c r="B17" s="71" t="s">
        <v>98</v>
      </c>
      <c r="C17" s="71"/>
      <c r="D17" s="71"/>
      <c r="E17" s="71"/>
      <c r="F17" s="71"/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5" t="s">
        <v>100</v>
      </c>
      <c r="B3" s="95"/>
      <c r="C3" s="95"/>
      <c r="D3" s="95"/>
      <c r="E3" s="95"/>
      <c r="F3" s="95"/>
      <c r="G3" s="95"/>
    </row>
    <row r="5" spans="1:7" ht="15.75" x14ac:dyDescent="0.25">
      <c r="A5" s="96" t="s">
        <v>83</v>
      </c>
      <c r="B5" s="96"/>
      <c r="C5" s="96"/>
      <c r="D5" s="96"/>
      <c r="E5" s="96"/>
      <c r="F5" s="96"/>
      <c r="G5" s="23">
        <v>331163.49</v>
      </c>
    </row>
    <row r="6" spans="1:7" ht="13.5" thickBot="1" x14ac:dyDescent="0.25"/>
    <row r="7" spans="1:7" ht="63.75" thickBot="1" x14ac:dyDescent="0.3">
      <c r="A7" s="24"/>
      <c r="B7" s="25" t="s">
        <v>55</v>
      </c>
      <c r="C7" s="25" t="s">
        <v>56</v>
      </c>
      <c r="D7" s="31" t="s">
        <v>57</v>
      </c>
      <c r="E7" s="25" t="s">
        <v>58</v>
      </c>
      <c r="F7" s="25" t="s">
        <v>59</v>
      </c>
      <c r="G7" s="32" t="s">
        <v>60</v>
      </c>
    </row>
    <row r="8" spans="1:7" ht="15" customHeight="1" x14ac:dyDescent="0.2">
      <c r="A8" s="4" t="s">
        <v>62</v>
      </c>
      <c r="B8" s="5">
        <f>'выборка 15'!AM15</f>
        <v>252526.95</v>
      </c>
      <c r="C8" s="5">
        <f>'выборка 15'!AP15</f>
        <v>124946.41</v>
      </c>
      <c r="D8" s="33">
        <f>'расход по дому ТО'!I17</f>
        <v>22526.0694</v>
      </c>
      <c r="E8" s="5">
        <v>11373.18</v>
      </c>
      <c r="F8" s="5">
        <v>0</v>
      </c>
      <c r="G8" s="98">
        <f>C14-D14</f>
        <v>58984.792600000001</v>
      </c>
    </row>
    <row r="9" spans="1:7" ht="33" customHeight="1" x14ac:dyDescent="0.2">
      <c r="A9" s="3" t="s">
        <v>63</v>
      </c>
      <c r="B9" s="2">
        <v>0</v>
      </c>
      <c r="C9" s="2">
        <v>0</v>
      </c>
      <c r="D9" s="33">
        <f>('выборка 15'!B3*1.74)*2</f>
        <v>32298.228000000003</v>
      </c>
      <c r="E9" s="2">
        <v>0</v>
      </c>
      <c r="F9" s="2">
        <v>0</v>
      </c>
      <c r="G9" s="99"/>
    </row>
    <row r="10" spans="1:7" ht="31.5" customHeight="1" x14ac:dyDescent="0.2">
      <c r="A10" s="3" t="s">
        <v>64</v>
      </c>
      <c r="B10" s="2"/>
      <c r="C10" s="2"/>
      <c r="D10" s="33">
        <f>('выборка 15'!B3*0.6)*2</f>
        <v>11137.32</v>
      </c>
      <c r="E10" s="2">
        <v>0</v>
      </c>
      <c r="F10" s="2">
        <v>0</v>
      </c>
      <c r="G10" s="99"/>
    </row>
    <row r="11" spans="1:7" ht="15" customHeight="1" x14ac:dyDescent="0.2">
      <c r="A11" s="4" t="s">
        <v>65</v>
      </c>
      <c r="B11" s="2">
        <v>0</v>
      </c>
      <c r="C11" s="2">
        <v>0</v>
      </c>
      <c r="D11" s="33"/>
      <c r="E11" s="2">
        <v>0</v>
      </c>
      <c r="F11" s="2">
        <v>0</v>
      </c>
      <c r="G11" s="99"/>
    </row>
    <row r="12" spans="1:7" ht="26.25" customHeight="1" x14ac:dyDescent="0.2">
      <c r="A12" s="3" t="s">
        <v>66</v>
      </c>
      <c r="B12" s="2">
        <v>0</v>
      </c>
      <c r="C12" s="2">
        <v>0</v>
      </c>
      <c r="D12" s="33"/>
      <c r="E12" s="2">
        <v>0</v>
      </c>
      <c r="F12" s="2">
        <v>0</v>
      </c>
      <c r="G12" s="99"/>
    </row>
    <row r="13" spans="1:7" ht="34.5" customHeight="1" thickBot="1" x14ac:dyDescent="0.25">
      <c r="A13" s="34" t="s">
        <v>67</v>
      </c>
      <c r="B13" s="8">
        <v>0</v>
      </c>
      <c r="C13" s="8">
        <v>0</v>
      </c>
      <c r="D13" s="63"/>
      <c r="E13" s="8">
        <v>0</v>
      </c>
      <c r="F13" s="8">
        <v>0</v>
      </c>
      <c r="G13" s="99"/>
    </row>
    <row r="14" spans="1:7" ht="15" customHeight="1" thickBot="1" x14ac:dyDescent="0.3">
      <c r="A14" s="27" t="s">
        <v>75</v>
      </c>
      <c r="B14" s="28">
        <f t="shared" ref="B14:G14" si="0">SUM(B8:B13)</f>
        <v>252526.95</v>
      </c>
      <c r="C14" s="28">
        <f t="shared" si="0"/>
        <v>124946.41</v>
      </c>
      <c r="D14" s="29">
        <f t="shared" si="0"/>
        <v>65961.617400000003</v>
      </c>
      <c r="E14" s="28">
        <f t="shared" si="0"/>
        <v>11373.18</v>
      </c>
      <c r="F14" s="28">
        <f t="shared" si="0"/>
        <v>0</v>
      </c>
      <c r="G14" s="52">
        <f t="shared" si="0"/>
        <v>58984.792600000001</v>
      </c>
    </row>
    <row r="15" spans="1:7" ht="15" customHeight="1" x14ac:dyDescent="0.25">
      <c r="A15" s="61"/>
      <c r="B15" s="61"/>
      <c r="C15" s="61"/>
      <c r="D15" s="62"/>
      <c r="E15" s="61"/>
      <c r="F15" s="61"/>
      <c r="G15" s="62"/>
    </row>
    <row r="16" spans="1:7" ht="15.75" x14ac:dyDescent="0.25">
      <c r="A16" s="96" t="s">
        <v>101</v>
      </c>
      <c r="B16" s="96"/>
      <c r="C16" s="96"/>
      <c r="D16" s="96"/>
      <c r="E16" s="96"/>
      <c r="F16" s="96"/>
      <c r="G16" s="30">
        <f>G5+C14-D14</f>
        <v>390148.28260000004</v>
      </c>
    </row>
    <row r="17" spans="1:7" ht="15" customHeight="1" x14ac:dyDescent="0.25">
      <c r="A17" s="61"/>
      <c r="B17" s="61"/>
      <c r="C17" s="61"/>
      <c r="D17" s="62"/>
      <c r="E17" s="61"/>
      <c r="F17" s="61"/>
      <c r="G17" s="62"/>
    </row>
    <row r="18" spans="1:7" ht="15" customHeight="1" x14ac:dyDescent="0.25">
      <c r="A18" s="61"/>
      <c r="B18" s="61"/>
      <c r="C18" s="61"/>
      <c r="D18" s="62"/>
      <c r="E18" s="61"/>
      <c r="F18" s="61"/>
      <c r="G18" s="62"/>
    </row>
    <row r="19" spans="1:7" ht="15" customHeight="1" x14ac:dyDescent="0.25">
      <c r="A19" s="61"/>
      <c r="B19" s="61"/>
      <c r="C19" s="61"/>
      <c r="D19" s="62"/>
      <c r="E19" s="61"/>
      <c r="F19" s="61"/>
      <c r="G19" s="62"/>
    </row>
    <row r="20" spans="1:7" ht="15.75" x14ac:dyDescent="0.25">
      <c r="A20" s="96" t="s">
        <v>83</v>
      </c>
      <c r="B20" s="96"/>
      <c r="C20" s="96"/>
      <c r="D20" s="96"/>
      <c r="E20" s="96"/>
      <c r="F20" s="96"/>
      <c r="G20" s="30">
        <v>50085.47</v>
      </c>
    </row>
    <row r="21" spans="1:7" ht="15" customHeight="1" thickBot="1" x14ac:dyDescent="0.3">
      <c r="A21" s="61"/>
      <c r="B21" s="61"/>
      <c r="C21" s="61"/>
      <c r="D21" s="62"/>
      <c r="E21" s="61"/>
      <c r="F21" s="61"/>
      <c r="G21" s="62"/>
    </row>
    <row r="22" spans="1:7" ht="15" customHeight="1" thickBot="1" x14ac:dyDescent="0.25">
      <c r="A22" s="64" t="s">
        <v>76</v>
      </c>
      <c r="B22" s="19">
        <f>'выборка 15'!Q15</f>
        <v>24567.34</v>
      </c>
      <c r="C22" s="19">
        <f>'выборка 15'!T15</f>
        <v>16338.68</v>
      </c>
      <c r="D22" s="65">
        <v>0</v>
      </c>
      <c r="E22" s="19">
        <v>1438.37</v>
      </c>
      <c r="F22" s="19">
        <v>0</v>
      </c>
      <c r="G22" s="66">
        <f>C22-D22</f>
        <v>16338.68</v>
      </c>
    </row>
    <row r="23" spans="1:7" x14ac:dyDescent="0.2">
      <c r="G23" s="35"/>
    </row>
    <row r="24" spans="1:7" ht="15.75" x14ac:dyDescent="0.25">
      <c r="A24" s="96" t="s">
        <v>101</v>
      </c>
      <c r="B24" s="96"/>
      <c r="C24" s="96"/>
      <c r="D24" s="96"/>
      <c r="E24" s="96"/>
      <c r="F24" s="96"/>
      <c r="G24" s="30">
        <f>G20+C22-D22</f>
        <v>66424.149999999994</v>
      </c>
    </row>
    <row r="27" spans="1:7" x14ac:dyDescent="0.2">
      <c r="A27" s="97" t="s">
        <v>98</v>
      </c>
      <c r="B27" s="97"/>
      <c r="C27" s="97"/>
      <c r="D27" s="97"/>
      <c r="E27" s="97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01" t="s">
        <v>68</v>
      </c>
      <c r="B2" s="101"/>
      <c r="C2" s="101"/>
      <c r="D2" s="101"/>
      <c r="E2" s="101"/>
      <c r="F2" s="101"/>
      <c r="G2" s="101"/>
      <c r="H2" s="101"/>
      <c r="I2" s="101"/>
    </row>
    <row r="3" spans="1:9" ht="17.25" x14ac:dyDescent="0.3">
      <c r="A3" s="101" t="s">
        <v>78</v>
      </c>
      <c r="B3" s="101"/>
      <c r="C3" s="101"/>
      <c r="D3" s="101"/>
      <c r="E3" s="101"/>
      <c r="F3" s="101"/>
      <c r="G3" s="101"/>
      <c r="H3" s="101"/>
      <c r="I3" s="101"/>
    </row>
    <row r="4" spans="1:9" ht="17.25" x14ac:dyDescent="0.3">
      <c r="A4" s="101" t="s">
        <v>99</v>
      </c>
      <c r="B4" s="101"/>
      <c r="C4" s="101"/>
      <c r="D4" s="101"/>
      <c r="E4" s="101"/>
      <c r="F4" s="101"/>
      <c r="G4" s="101"/>
      <c r="H4" s="101"/>
      <c r="I4" s="101"/>
    </row>
    <row r="5" spans="1:9" ht="13.5" thickBot="1" x14ac:dyDescent="0.25"/>
    <row r="6" spans="1:9" ht="45.75" thickBot="1" x14ac:dyDescent="0.25">
      <c r="A6" s="36" t="s">
        <v>15</v>
      </c>
      <c r="B6" s="37" t="s">
        <v>16</v>
      </c>
      <c r="C6" s="38" t="s">
        <v>17</v>
      </c>
      <c r="D6" s="38" t="s">
        <v>69</v>
      </c>
      <c r="E6" s="38" t="s">
        <v>19</v>
      </c>
      <c r="F6" s="39" t="s">
        <v>88</v>
      </c>
      <c r="G6" s="39" t="s">
        <v>70</v>
      </c>
      <c r="H6" s="39" t="s">
        <v>20</v>
      </c>
      <c r="I6" s="7" t="s">
        <v>71</v>
      </c>
    </row>
    <row r="7" spans="1:9" x14ac:dyDescent="0.2">
      <c r="A7" s="40">
        <v>1</v>
      </c>
      <c r="B7" s="41">
        <v>2015</v>
      </c>
      <c r="C7" s="42" t="s">
        <v>86</v>
      </c>
      <c r="D7" s="43" t="s">
        <v>87</v>
      </c>
      <c r="E7" s="44" t="s">
        <v>89</v>
      </c>
      <c r="F7" s="45" t="s">
        <v>90</v>
      </c>
      <c r="G7" s="45"/>
      <c r="H7" s="45"/>
      <c r="I7" s="46">
        <v>44.32</v>
      </c>
    </row>
    <row r="8" spans="1:9" x14ac:dyDescent="0.2">
      <c r="A8" s="40">
        <v>2</v>
      </c>
      <c r="B8" s="41">
        <v>2015</v>
      </c>
      <c r="C8" s="42" t="s">
        <v>86</v>
      </c>
      <c r="D8" s="43" t="s">
        <v>91</v>
      </c>
      <c r="E8" s="44" t="s">
        <v>92</v>
      </c>
      <c r="F8" s="45" t="s">
        <v>93</v>
      </c>
      <c r="G8" s="45"/>
      <c r="H8" s="45"/>
      <c r="I8" s="46">
        <v>1311.31</v>
      </c>
    </row>
    <row r="9" spans="1:9" ht="38.25" x14ac:dyDescent="0.2">
      <c r="A9" s="40">
        <v>3</v>
      </c>
      <c r="B9" s="41">
        <v>2015</v>
      </c>
      <c r="C9" s="42" t="s">
        <v>86</v>
      </c>
      <c r="D9" s="43"/>
      <c r="E9" s="44" t="s">
        <v>94</v>
      </c>
      <c r="F9" s="45" t="s">
        <v>95</v>
      </c>
      <c r="G9" s="45"/>
      <c r="H9" s="45"/>
      <c r="I9" s="46">
        <v>7857.36</v>
      </c>
    </row>
    <row r="10" spans="1:9" x14ac:dyDescent="0.2">
      <c r="A10" s="40">
        <v>4</v>
      </c>
      <c r="B10" s="41">
        <v>2015</v>
      </c>
      <c r="C10" s="42" t="s">
        <v>86</v>
      </c>
      <c r="D10" s="43"/>
      <c r="E10" s="44" t="s">
        <v>96</v>
      </c>
      <c r="F10" s="45" t="s">
        <v>97</v>
      </c>
      <c r="G10" s="45"/>
      <c r="H10" s="45"/>
      <c r="I10" s="46">
        <v>7644.98</v>
      </c>
    </row>
    <row r="11" spans="1:9" x14ac:dyDescent="0.2">
      <c r="A11" s="40"/>
      <c r="B11" s="41"/>
      <c r="C11" s="42"/>
      <c r="D11" s="43"/>
      <c r="E11" s="44"/>
      <c r="F11" s="45"/>
      <c r="G11" s="45"/>
      <c r="H11" s="45"/>
      <c r="I11" s="46"/>
    </row>
    <row r="12" spans="1:9" x14ac:dyDescent="0.2">
      <c r="A12" s="40"/>
      <c r="B12" s="41"/>
      <c r="C12" s="42"/>
      <c r="D12" s="43"/>
      <c r="E12" s="44"/>
      <c r="F12" s="45"/>
      <c r="G12" s="45"/>
      <c r="H12" s="45"/>
      <c r="I12" s="46"/>
    </row>
    <row r="13" spans="1:9" x14ac:dyDescent="0.2">
      <c r="A13" s="40"/>
      <c r="B13" s="41"/>
      <c r="C13" s="42"/>
      <c r="D13" s="43"/>
      <c r="E13" s="44"/>
      <c r="F13" s="45"/>
      <c r="G13" s="45"/>
      <c r="H13" s="45"/>
      <c r="I13" s="46"/>
    </row>
    <row r="14" spans="1:9" x14ac:dyDescent="0.2">
      <c r="A14" s="40"/>
      <c r="B14" s="41"/>
      <c r="C14" s="42"/>
      <c r="D14" s="43"/>
      <c r="E14" s="44"/>
      <c r="F14" s="45"/>
      <c r="G14" s="45"/>
      <c r="H14" s="45"/>
      <c r="I14" s="46"/>
    </row>
    <row r="15" spans="1:9" x14ac:dyDescent="0.2">
      <c r="A15" s="40"/>
      <c r="B15" s="109" t="s">
        <v>82</v>
      </c>
      <c r="C15" s="110"/>
      <c r="D15" s="110"/>
      <c r="E15" s="110"/>
      <c r="F15" s="110"/>
      <c r="G15" s="110"/>
      <c r="H15" s="111"/>
      <c r="I15" s="46">
        <f>1306.8*1</f>
        <v>1306.8</v>
      </c>
    </row>
    <row r="16" spans="1:9" ht="15.75" thickBot="1" x14ac:dyDescent="0.25">
      <c r="A16" s="47"/>
      <c r="B16" s="102" t="s">
        <v>72</v>
      </c>
      <c r="C16" s="103"/>
      <c r="D16" s="103"/>
      <c r="E16" s="103"/>
      <c r="F16" s="103"/>
      <c r="G16" s="103"/>
      <c r="H16" s="104"/>
      <c r="I16" s="48">
        <f>'выборка 15'!AQ15+'выборка 15'!AR15</f>
        <v>4361.2993999999999</v>
      </c>
    </row>
    <row r="17" spans="1:9" ht="15.75" thickBot="1" x14ac:dyDescent="0.3">
      <c r="A17" s="105" t="s">
        <v>73</v>
      </c>
      <c r="B17" s="106"/>
      <c r="C17" s="106"/>
      <c r="D17" s="49"/>
      <c r="E17" s="49"/>
      <c r="F17" s="49"/>
      <c r="G17" s="49"/>
      <c r="H17" s="49"/>
      <c r="I17" s="50">
        <f>SUM(I7:I16)</f>
        <v>22526.0694</v>
      </c>
    </row>
    <row r="18" spans="1:9" x14ac:dyDescent="0.2">
      <c r="A18" s="107"/>
      <c r="B18" s="107"/>
      <c r="C18" s="108"/>
      <c r="D18" s="108"/>
      <c r="E18" s="108"/>
      <c r="F18" s="108"/>
      <c r="G18" s="108"/>
      <c r="H18" s="108"/>
      <c r="I18" s="108"/>
    </row>
    <row r="22" spans="1:9" ht="15" x14ac:dyDescent="0.25">
      <c r="A22" s="100" t="s">
        <v>98</v>
      </c>
      <c r="B22" s="100"/>
      <c r="C22" s="100"/>
      <c r="D22" s="100"/>
      <c r="E22" s="100"/>
      <c r="F22" s="100"/>
      <c r="G22" s="100"/>
      <c r="H22" s="100"/>
      <c r="I22" s="100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workbookViewId="0">
      <selection activeCell="H5" sqref="H5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5" ht="78" customHeight="1" x14ac:dyDescent="0.2">
      <c r="A2" s="112" t="s">
        <v>110</v>
      </c>
      <c r="B2" s="112"/>
      <c r="C2" s="112"/>
      <c r="D2" s="112"/>
    </row>
    <row r="3" spans="1:5" ht="23.25" x14ac:dyDescent="0.35">
      <c r="A3" s="77"/>
      <c r="B3" s="77"/>
      <c r="C3" s="77"/>
      <c r="D3" s="77"/>
    </row>
    <row r="4" spans="1:5" ht="13.5" thickBot="1" x14ac:dyDescent="0.25"/>
    <row r="5" spans="1:5" ht="60" customHeight="1" thickBot="1" x14ac:dyDescent="0.25">
      <c r="A5" s="73"/>
      <c r="B5" s="79" t="s">
        <v>55</v>
      </c>
      <c r="C5" s="79" t="s">
        <v>56</v>
      </c>
      <c r="D5" s="79" t="s">
        <v>57</v>
      </c>
    </row>
    <row r="6" spans="1:5" ht="19.5" customHeight="1" thickBot="1" x14ac:dyDescent="0.3">
      <c r="A6" s="113" t="s">
        <v>129</v>
      </c>
      <c r="B6" s="114"/>
      <c r="C6" s="92">
        <v>-36485.01</v>
      </c>
      <c r="D6" s="26"/>
    </row>
    <row r="7" spans="1:5" x14ac:dyDescent="0.2">
      <c r="A7" s="12" t="s">
        <v>105</v>
      </c>
      <c r="B7" s="80">
        <v>164546.39000000001</v>
      </c>
      <c r="C7" s="80">
        <v>165588.71999999997</v>
      </c>
      <c r="D7" s="115">
        <v>68311.459849999999</v>
      </c>
    </row>
    <row r="8" spans="1:5" ht="13.5" thickBot="1" x14ac:dyDescent="0.25">
      <c r="A8" s="12" t="s">
        <v>104</v>
      </c>
      <c r="B8" s="81">
        <v>4471.6499999999996</v>
      </c>
      <c r="C8" s="81">
        <v>4309.1399999999994</v>
      </c>
      <c r="D8" s="116"/>
    </row>
    <row r="9" spans="1:5" ht="15.75" thickBot="1" x14ac:dyDescent="0.3">
      <c r="A9" s="27" t="s">
        <v>61</v>
      </c>
      <c r="B9" s="82">
        <f>SUM(B7:B8)</f>
        <v>169018.04</v>
      </c>
      <c r="C9" s="82">
        <f>SUM(C6:C8)</f>
        <v>133412.84999999998</v>
      </c>
      <c r="D9" s="83">
        <f>SUM(D7:D8)</f>
        <v>68311.459849999999</v>
      </c>
    </row>
    <row r="11" spans="1:5" ht="15.75" customHeight="1" x14ac:dyDescent="0.25">
      <c r="A11" s="78" t="s">
        <v>111</v>
      </c>
      <c r="B11" s="78"/>
      <c r="C11" s="78"/>
      <c r="D11" s="84">
        <f>C9-D9</f>
        <v>65101.390149999977</v>
      </c>
      <c r="E11" s="78"/>
    </row>
    <row r="12" spans="1:5" ht="15.75" customHeight="1" x14ac:dyDescent="0.2">
      <c r="D12" s="85"/>
    </row>
    <row r="13" spans="1:5" x14ac:dyDescent="0.2">
      <c r="D13" s="85"/>
    </row>
    <row r="14" spans="1:5" x14ac:dyDescent="0.2">
      <c r="A14" s="74" t="s">
        <v>112</v>
      </c>
      <c r="B14" s="74"/>
      <c r="C14" s="74"/>
      <c r="D14" s="86">
        <v>115337.32</v>
      </c>
      <c r="E14" s="74"/>
    </row>
    <row r="15" spans="1:5" x14ac:dyDescent="0.2">
      <c r="A15" s="74"/>
      <c r="B15" s="74"/>
      <c r="C15" s="74"/>
      <c r="D15" s="86"/>
      <c r="E15" s="74"/>
    </row>
    <row r="16" spans="1:5" x14ac:dyDescent="0.2">
      <c r="A16" s="74"/>
      <c r="B16" s="74"/>
      <c r="C16" s="74"/>
      <c r="D16" s="86"/>
      <c r="E16" s="74"/>
    </row>
    <row r="18" spans="1:4" x14ac:dyDescent="0.2">
      <c r="A18" s="71" t="s">
        <v>106</v>
      </c>
      <c r="B18" s="71"/>
      <c r="C18" s="71"/>
      <c r="D18" s="71"/>
    </row>
  </sheetData>
  <mergeCells count="3">
    <mergeCell ref="A2:D2"/>
    <mergeCell ref="A6:B6"/>
    <mergeCell ref="D7:D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0" sqref="D20"/>
    </sheetView>
  </sheetViews>
  <sheetFormatPr defaultRowHeight="12.75" x14ac:dyDescent="0.2"/>
  <cols>
    <col min="1" max="1" width="6" customWidth="1"/>
    <col min="4" max="4" width="27.28515625" customWidth="1"/>
    <col min="5" max="5" width="35.7109375" customWidth="1"/>
    <col min="6" max="6" width="18.140625" customWidth="1"/>
  </cols>
  <sheetData>
    <row r="1" spans="1:6" ht="93.75" customHeight="1" thickBot="1" x14ac:dyDescent="0.25">
      <c r="A1" s="119" t="s">
        <v>113</v>
      </c>
      <c r="B1" s="119"/>
      <c r="C1" s="119"/>
      <c r="D1" s="119"/>
      <c r="E1" s="119"/>
      <c r="F1" s="119"/>
    </row>
    <row r="2" spans="1:6" ht="16.5" customHeight="1" x14ac:dyDescent="0.2">
      <c r="A2" s="120" t="s">
        <v>15</v>
      </c>
      <c r="B2" s="122" t="s">
        <v>16</v>
      </c>
      <c r="C2" s="122" t="s">
        <v>17</v>
      </c>
      <c r="D2" s="122" t="s">
        <v>18</v>
      </c>
      <c r="E2" s="122" t="s">
        <v>19</v>
      </c>
      <c r="F2" s="124" t="s">
        <v>114</v>
      </c>
    </row>
    <row r="3" spans="1:6" ht="29.25" customHeight="1" thickBot="1" x14ac:dyDescent="0.25">
      <c r="A3" s="121"/>
      <c r="B3" s="123"/>
      <c r="C3" s="123"/>
      <c r="D3" s="123"/>
      <c r="E3" s="123"/>
      <c r="F3" s="125"/>
    </row>
    <row r="4" spans="1:6" x14ac:dyDescent="0.2">
      <c r="A4" s="88">
        <v>1</v>
      </c>
      <c r="B4" s="69">
        <v>2017</v>
      </c>
      <c r="C4" s="76" t="s">
        <v>115</v>
      </c>
      <c r="D4" s="68" t="s">
        <v>116</v>
      </c>
      <c r="E4" s="2" t="s">
        <v>117</v>
      </c>
      <c r="F4" s="89">
        <v>1046</v>
      </c>
    </row>
    <row r="5" spans="1:6" x14ac:dyDescent="0.2">
      <c r="A5" s="88">
        <v>2</v>
      </c>
      <c r="B5" s="69">
        <v>2017</v>
      </c>
      <c r="C5" s="76" t="s">
        <v>115</v>
      </c>
      <c r="D5" s="68"/>
      <c r="E5" s="2" t="s">
        <v>118</v>
      </c>
      <c r="F5" s="89">
        <v>2143</v>
      </c>
    </row>
    <row r="6" spans="1:6" x14ac:dyDescent="0.2">
      <c r="A6" s="88">
        <v>3</v>
      </c>
      <c r="B6" s="69">
        <v>2017</v>
      </c>
      <c r="C6" s="76" t="s">
        <v>115</v>
      </c>
      <c r="D6" s="68" t="s">
        <v>119</v>
      </c>
      <c r="E6" s="2" t="s">
        <v>118</v>
      </c>
      <c r="F6" s="89">
        <v>2138</v>
      </c>
    </row>
    <row r="7" spans="1:6" x14ac:dyDescent="0.2">
      <c r="A7" s="88">
        <v>4</v>
      </c>
      <c r="B7" s="70">
        <v>2017</v>
      </c>
      <c r="C7" s="76" t="s">
        <v>120</v>
      </c>
      <c r="D7" s="68" t="s">
        <v>121</v>
      </c>
      <c r="E7" s="2" t="s">
        <v>108</v>
      </c>
      <c r="F7" s="89">
        <v>42280</v>
      </c>
    </row>
    <row r="8" spans="1:6" x14ac:dyDescent="0.2">
      <c r="A8" s="88">
        <v>5</v>
      </c>
      <c r="B8" s="69">
        <v>2017</v>
      </c>
      <c r="C8" s="42" t="s">
        <v>122</v>
      </c>
      <c r="D8" s="75" t="s">
        <v>123</v>
      </c>
      <c r="E8" s="44" t="s">
        <v>124</v>
      </c>
      <c r="F8" s="87">
        <v>1981</v>
      </c>
    </row>
    <row r="9" spans="1:6" x14ac:dyDescent="0.2">
      <c r="A9" s="88">
        <v>6</v>
      </c>
      <c r="B9" s="69">
        <v>2017</v>
      </c>
      <c r="C9" s="42" t="s">
        <v>122</v>
      </c>
      <c r="D9" s="44" t="s">
        <v>125</v>
      </c>
      <c r="E9" s="44" t="s">
        <v>126</v>
      </c>
      <c r="F9" s="87">
        <v>587</v>
      </c>
    </row>
    <row r="10" spans="1:6" x14ac:dyDescent="0.2">
      <c r="A10" s="88">
        <v>7</v>
      </c>
      <c r="B10" s="69">
        <v>2017</v>
      </c>
      <c r="C10" s="42" t="s">
        <v>107</v>
      </c>
      <c r="D10" s="43" t="s">
        <v>109</v>
      </c>
      <c r="E10" s="2" t="s">
        <v>108</v>
      </c>
      <c r="F10" s="89">
        <v>13872</v>
      </c>
    </row>
    <row r="11" spans="1:6" x14ac:dyDescent="0.2">
      <c r="A11" s="88">
        <v>8</v>
      </c>
      <c r="B11" s="69">
        <v>2017</v>
      </c>
      <c r="C11" s="42" t="s">
        <v>107</v>
      </c>
      <c r="D11" s="2" t="s">
        <v>128</v>
      </c>
      <c r="E11" s="68" t="s">
        <v>127</v>
      </c>
      <c r="F11" s="89">
        <v>1682</v>
      </c>
    </row>
    <row r="12" spans="1:6" ht="13.5" thickBot="1" x14ac:dyDescent="0.25">
      <c r="A12" s="117" t="s">
        <v>21</v>
      </c>
      <c r="B12" s="118"/>
      <c r="C12" s="118"/>
      <c r="D12" s="118"/>
      <c r="E12" s="118"/>
      <c r="F12" s="90">
        <v>2582.4598500000002</v>
      </c>
    </row>
    <row r="13" spans="1:6" ht="15.75" thickBot="1" x14ac:dyDescent="0.3">
      <c r="A13" s="105" t="s">
        <v>22</v>
      </c>
      <c r="B13" s="106"/>
      <c r="C13" s="106"/>
      <c r="D13" s="106"/>
      <c r="E13" s="106"/>
      <c r="F13" s="91">
        <f>SUM(F4:F12)</f>
        <v>68311.459849999999</v>
      </c>
    </row>
    <row r="16" spans="1:6" x14ac:dyDescent="0.2">
      <c r="A16" s="71" t="s">
        <v>106</v>
      </c>
      <c r="B16" s="71"/>
      <c r="C16" s="71"/>
      <c r="D16" s="71"/>
      <c r="E16" s="71"/>
    </row>
  </sheetData>
  <mergeCells count="9">
    <mergeCell ref="A12:E12"/>
    <mergeCell ref="A13:E13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сод. жилья</vt:lpstr>
      <vt:lpstr>расход по дому ТО</vt:lpstr>
      <vt:lpstr>отчет ТР</vt:lpstr>
      <vt:lpstr>расход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2018-03-23T12:34:05Z</cp:lastPrinted>
  <dcterms:created xsi:type="dcterms:W3CDTF">2015-02-24T21:57:31Z</dcterms:created>
  <dcterms:modified xsi:type="dcterms:W3CDTF">2018-04-01T19:20:06Z</dcterms:modified>
</cp:coreProperties>
</file>