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2"/>
  </bookViews>
  <sheets>
    <sheet name="выборка 15" sheetId="3" state="hidden" r:id="rId1"/>
    <sheet name="общий отчет по дому за 15 г" sheetId="1" state="hidden" r:id="rId2"/>
    <sheet name="отчет ТР 17" sheetId="11" r:id="rId3"/>
    <sheet name="расход  ТР  17" sheetId="12" r:id="rId4"/>
    <sheet name="отчет сод. жилья" sheetId="5" state="hidden" r:id="rId5"/>
    <sheet name="расход по дому ТО" sheetId="6" state="hidden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13" i="12" l="1"/>
  <c r="D9" i="11" s="1"/>
  <c r="B9" i="11"/>
  <c r="C6" i="11"/>
  <c r="C9" i="11" s="1"/>
  <c r="E11" i="11" l="1"/>
  <c r="F9" i="3" l="1"/>
  <c r="H9" i="3" s="1"/>
  <c r="N9" i="3" s="1"/>
  <c r="D10" i="5"/>
  <c r="D9" i="5"/>
  <c r="I15" i="6"/>
  <c r="AQ3" i="3"/>
  <c r="AH15" i="3"/>
  <c r="AG15" i="3"/>
  <c r="AI15" i="3"/>
  <c r="C15" i="1" s="1"/>
  <c r="AO15" i="3"/>
  <c r="AL15" i="3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Q14" i="3"/>
  <c r="AQ13" i="3"/>
  <c r="AQ12" i="3"/>
  <c r="AQ11" i="3"/>
  <c r="AQ10" i="3"/>
  <c r="AQ9" i="3"/>
  <c r="AQ8" i="3"/>
  <c r="AQ7" i="3"/>
  <c r="AQ6" i="3"/>
  <c r="AQ5" i="3"/>
  <c r="AQ4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T15" i="3"/>
  <c r="AQ15" i="3"/>
  <c r="C22" i="5" l="1"/>
  <c r="B22" i="5"/>
  <c r="C7" i="1" s="1"/>
  <c r="G24" i="5"/>
  <c r="D7" i="1"/>
  <c r="E14" i="5"/>
  <c r="F14" i="5"/>
  <c r="G15" i="3"/>
  <c r="D15" i="3"/>
  <c r="E7" i="1" l="1"/>
  <c r="AN15" i="3"/>
  <c r="AK15" i="3"/>
  <c r="AP3" i="3"/>
  <c r="AM3" i="3"/>
  <c r="AM15" i="3" s="1"/>
  <c r="B15" i="3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10" i="1" s="1"/>
  <c r="Z15" i="3"/>
  <c r="D10" i="1" s="1"/>
  <c r="AA15" i="3"/>
  <c r="AB15" i="3"/>
  <c r="AC15" i="3"/>
  <c r="C12" i="1" s="1"/>
  <c r="AD15" i="3"/>
  <c r="D12" i="1" s="1"/>
  <c r="AE15" i="3"/>
  <c r="C14" i="1" s="1"/>
  <c r="AF15" i="3"/>
  <c r="D14" i="1" s="1"/>
  <c r="E14" i="1" s="1"/>
  <c r="AJ15" i="3"/>
  <c r="D15" i="1" s="1"/>
  <c r="M3" i="3"/>
  <c r="M15" i="3" s="1"/>
  <c r="H3" i="3"/>
  <c r="H15" i="3" s="1"/>
  <c r="E3" i="3"/>
  <c r="E15" i="3" s="1"/>
  <c r="B8" i="5" l="1"/>
  <c r="B14" i="5" s="1"/>
  <c r="C6" i="1"/>
  <c r="AP15" i="3"/>
  <c r="C8" i="5" s="1"/>
  <c r="AR3" i="3"/>
  <c r="AR15" i="3" s="1"/>
  <c r="I16" i="6" s="1"/>
  <c r="I17" i="6" s="1"/>
  <c r="G22" i="5"/>
  <c r="N3" i="3"/>
  <c r="N15" i="3" s="1"/>
  <c r="D6" i="1" l="1"/>
  <c r="D8" i="5"/>
  <c r="D14" i="5" s="1"/>
  <c r="E6" i="1" l="1"/>
  <c r="C14" i="5"/>
  <c r="G16" i="5" s="1"/>
  <c r="G8" i="5" l="1"/>
  <c r="G14" i="5" s="1"/>
</calcChain>
</file>

<file path=xl/sharedStrings.xml><?xml version="1.0" encoding="utf-8"?>
<sst xmlns="http://schemas.openxmlformats.org/spreadsheetml/2006/main" count="163" uniqueCount="125">
  <si>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</si>
  <si>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</si>
  <si>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</si>
  <si>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</si>
  <si>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</si>
  <si>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</si>
  <si>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</si>
  <si>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</si>
  <si>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</si>
  <si>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</si>
  <si>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</si>
  <si>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</si>
  <si>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</si>
  <si>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</si>
  <si>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</si>
  <si>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</si>
  <si>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</si>
  <si>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</si>
  <si>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</si>
  <si>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</si>
  <si>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</si>
  <si>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</si>
  <si>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</si>
  <si>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</si>
  <si>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</si>
  <si>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</si>
  <si>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</si>
  <si>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</si>
  <si>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</si>
  <si>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</si>
  <si>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</si>
  <si>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</si>
  <si>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</si>
  <si>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</si>
  <si>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</si>
  <si>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</si>
  <si>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</si>
  <si>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</si>
  <si>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</si>
  <si>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</si>
  <si>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</si>
  <si>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</si>
  <si>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</si>
  <si>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</si>
  <si>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</si>
  <si>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</si>
  <si>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</si>
  <si>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</si>
  <si>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</si>
  <si>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</si>
  <si>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</si>
  <si>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</si>
  <si>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</si>
  <si>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</si>
  <si>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</si>
  <si>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</si>
  <si>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</si>
  <si>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</si>
  <si>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</si>
  <si>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</si>
  <si>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</si>
  <si>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</si>
  <si>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</si>
  <si>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</si>
  <si>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</si>
  <si>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</si>
  <si>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</si>
  <si>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</si>
  <si>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</si>
  <si>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</si>
  <si>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</si>
  <si>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</si>
  <si>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</si>
  <si>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</si>
  <si>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</si>
  <si>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</si>
  <si>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</si>
  <si>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Котлостроительная, 23-1</t>
  </si>
  <si>
    <t>в доме по адресу ул. Котлостроительная, 23-1</t>
  </si>
  <si>
    <t>начислено за дымоходы и вент каналы неж.</t>
  </si>
  <si>
    <t>Итого</t>
  </si>
  <si>
    <t>получено за дымоходы и вент каналы неж.</t>
  </si>
  <si>
    <t>Начислено Антена</t>
  </si>
  <si>
    <t>получено антена</t>
  </si>
  <si>
    <t>Техническое обслуживание УУТЭ</t>
  </si>
  <si>
    <t>Остаток денежных средств дома на 01.06.2015 г</t>
  </si>
  <si>
    <t>Объем выполненных работ</t>
  </si>
  <si>
    <t>июнь</t>
  </si>
  <si>
    <t>придомовая территория</t>
  </si>
  <si>
    <t>Покос травы</t>
  </si>
  <si>
    <t>500 м 2</t>
  </si>
  <si>
    <t>подъезд №3</t>
  </si>
  <si>
    <t>Ремонт электроосвещения в подъезде ревизия ВРУ</t>
  </si>
  <si>
    <t>Дезинсекция (блохи)</t>
  </si>
  <si>
    <t>882,9м2</t>
  </si>
  <si>
    <t>Генеральный директор ООО У0 "ТаганСервис"___________________________________________Брехов Ю.А.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</si>
  <si>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</si>
  <si>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</si>
  <si>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Котлостроительная, 23-1</t>
  </si>
  <si>
    <t>Остаток денежных средств дома на 31.07.2015 г</t>
  </si>
  <si>
    <t>в доме по  адресу ул. Котлостроительная, 23-1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</si>
  <si>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</si>
  <si>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</si>
  <si>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май</t>
  </si>
  <si>
    <t xml:space="preserve"> Ремонт жилья</t>
  </si>
  <si>
    <t xml:space="preserve"> Ремонт жилья(субабоненты)</t>
  </si>
  <si>
    <t>кровля</t>
  </si>
  <si>
    <t>ремонт кровли</t>
  </si>
  <si>
    <t>Генеральный директор ООО У0 "ТаганСервис"____________________________________________</t>
  </si>
  <si>
    <t>январь</t>
  </si>
  <si>
    <t>изготовление фасонных изд.</t>
  </si>
  <si>
    <t>кв.34, 35</t>
  </si>
  <si>
    <t>кровля кв. 18, 19, 20, 48</t>
  </si>
  <si>
    <t>ремонт мягкой кровли</t>
  </si>
  <si>
    <t>переходящее сальдо на 01.01.17г</t>
  </si>
  <si>
    <t>Информация о собранных и израсходованных денежных средствах по статье "Ремонт Жилья" за период с 01.01.2017 г по 31.12.2017 г по адресу ул. Котлостроительная, 23-1</t>
  </si>
  <si>
    <t>июль</t>
  </si>
  <si>
    <t>кв.76-79</t>
  </si>
  <si>
    <t>смена труб ЦО 25мм</t>
  </si>
  <si>
    <t>декабрь</t>
  </si>
  <si>
    <t>подъезд</t>
  </si>
  <si>
    <t>ремонт дерев. ступеней</t>
  </si>
  <si>
    <t xml:space="preserve">Информация о выполненных работах по статье " Ремонт жилья" по адресу Котлостроительная, 23-1 за период 01.01.2017 г по 31.12.2017 г 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</si>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</sst>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2" fontId="0" fillId="0" borderId="34" xfId="0" applyNumberFormat="1" applyBorder="1"/>
    <xf numFmtId="2" fontId="0" fillId="0" borderId="28" xfId="0" applyNumberFormat="1" applyBorder="1"/>
    <xf numFmtId="14" fontId="0" fillId="0" borderId="5" xfId="0" applyNumberFormat="1" applyBorder="1" applyAlignment="1">
      <alignment vertical="center" wrapText="1"/>
    </xf>
    <xf numFmtId="0" fontId="1" fillId="0" borderId="0" xfId="0" applyFont="1" applyFill="1" applyBorder="1" applyAlignment="1"/>
    <xf numFmtId="0" fontId="9" fillId="0" borderId="0" xfId="0" applyFont="1"/>
    <xf numFmtId="0" fontId="0" fillId="0" borderId="15" xfId="0" applyBorder="1" applyAlignment="1">
      <alignment wrapText="1"/>
    </xf>
    <xf numFmtId="2" fontId="9" fillId="0" borderId="0" xfId="0" applyNumberFormat="1" applyFont="1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wrapText="1"/>
    </xf>
    <xf numFmtId="4" fontId="0" fillId="0" borderId="1" xfId="0" applyNumberFormat="1" applyBorder="1"/>
    <xf numFmtId="4" fontId="0" fillId="0" borderId="30" xfId="0" applyNumberFormat="1" applyBorder="1"/>
    <xf numFmtId="4" fontId="1" fillId="0" borderId="22" xfId="0" applyNumberFormat="1" applyFont="1" applyBorder="1"/>
    <xf numFmtId="4" fontId="0" fillId="0" borderId="3" xfId="0" applyNumberForma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0" fillId="0" borderId="0" xfId="0" applyNumberFormat="1"/>
    <xf numFmtId="4" fontId="9" fillId="0" borderId="0" xfId="0" applyNumberFormat="1" applyFont="1"/>
    <xf numFmtId="0" fontId="0" fillId="0" borderId="1" xfId="0" applyBorder="1" applyAlignment="1">
      <alignment horizontal="left"/>
    </xf>
    <xf numFmtId="0" fontId="0" fillId="0" borderId="26" xfId="0" applyNumberFormat="1" applyBorder="1" applyAlignment="1">
      <alignment horizontal="right" vertical="center"/>
    </xf>
    <xf numFmtId="0" fontId="1" fillId="0" borderId="43" xfId="0" applyFont="1" applyBorder="1"/>
    <xf numFmtId="0" fontId="1" fillId="0" borderId="45" xfId="0" applyFont="1" applyBorder="1"/>
    <xf numFmtId="4" fontId="0" fillId="0" borderId="24" xfId="0" applyNumberFormat="1" applyBorder="1"/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36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3;&#1083;&#1072;/&#1040;&#1083;&#1083;&#1072;/&#1054;&#1058;&#1063;&#1045;&#1058;&#1067;%20&#1058;&#1054;%20&#1080;%20&#1058;&#1056;/&#1058;&#1072;&#1075;&#1072;&#1085;&#1057;&#1077;&#1088;&#1074;&#1080;&#1089;%20&#1086;&#1090;&#1095;&#1077;&#1090;&#1099;%20&#1090;&#1072;&#1073;&#1083;&#1080;&#1094;&#1072;01/&#1058;&#1056;%20&#1058;&#1072;&#1075;&#1072;&#1085;&#1057;&#1077;&#1088;&#1074;&#1080;&#1089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  <sheetName val="март ТР 17"/>
      <sheetName val="март 17 ТО"/>
      <sheetName val="апрель ТР 17"/>
      <sheetName val="апрель 17 ТО"/>
      <sheetName val="май ТР 17"/>
      <sheetName val="май ТО 17"/>
      <sheetName val="июнь ТР 17"/>
      <sheetName val="июнь ТО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2">
          <cell r="I22">
            <v>2510.12</v>
          </cell>
        </row>
      </sheetData>
      <sheetData sheetId="35"/>
      <sheetData sheetId="36"/>
      <sheetData sheetId="37"/>
      <sheetData sheetId="38">
        <row r="23">
          <cell r="E23">
            <v>128265.62</v>
          </cell>
          <cell r="AL23">
            <v>100999.14000000001</v>
          </cell>
        </row>
      </sheetData>
      <sheetData sheetId="39">
        <row r="24">
          <cell r="E24">
            <v>146982.38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"/>
  <sheetViews>
    <sheetView topLeftCell="AA1" workbookViewId="0">
      <selection activeCell="F10" sqref="F1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79</v>
      </c>
      <c r="Q2" s="15" t="s">
        <v>80</v>
      </c>
      <c r="R2" s="15" t="s">
        <v>37</v>
      </c>
      <c r="S2" s="15" t="s">
        <v>81</v>
      </c>
      <c r="T2" s="15" t="s">
        <v>80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82</v>
      </c>
      <c r="AH2" s="15" t="s">
        <v>83</v>
      </c>
      <c r="AI2" s="15" t="s">
        <v>50</v>
      </c>
      <c r="AJ2" s="16" t="s">
        <v>51</v>
      </c>
      <c r="AK2" s="14" t="s">
        <v>53</v>
      </c>
      <c r="AL2" s="14" t="s">
        <v>27</v>
      </c>
      <c r="AM2" s="17" t="s">
        <v>34</v>
      </c>
      <c r="AN2" s="14" t="s">
        <v>54</v>
      </c>
      <c r="AO2" s="14" t="s">
        <v>28</v>
      </c>
      <c r="AP2" s="17" t="s">
        <v>35</v>
      </c>
      <c r="AQ2" s="17" t="s">
        <v>74</v>
      </c>
      <c r="AR2" s="17" t="s">
        <v>33</v>
      </c>
    </row>
    <row r="3" spans="1:44" x14ac:dyDescent="0.2">
      <c r="A3" s="12" t="s">
        <v>77</v>
      </c>
      <c r="B3" s="5">
        <v>4550.2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18">
        <f>AK3+AL3</f>
        <v>0</v>
      </c>
      <c r="AN3" s="5">
        <v>0</v>
      </c>
      <c r="AO3" s="5">
        <v>0</v>
      </c>
      <c r="AP3" s="18">
        <f>AN3+AO3</f>
        <v>0</v>
      </c>
      <c r="AQ3" s="50">
        <f>(AF3+AH3)*1.5%</f>
        <v>0</v>
      </c>
      <c r="AR3" s="20">
        <f>AP3*1.5%</f>
        <v>0</v>
      </c>
    </row>
    <row r="4" spans="1:44" x14ac:dyDescent="0.2">
      <c r="A4" s="12" t="s">
        <v>77</v>
      </c>
      <c r="B4" s="5">
        <v>4550.2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18">
        <f t="shared" ref="AM4:AM14" si="4">AK4+AL4</f>
        <v>0</v>
      </c>
      <c r="AN4" s="5">
        <v>0</v>
      </c>
      <c r="AO4" s="5">
        <v>0</v>
      </c>
      <c r="AP4" s="18">
        <f t="shared" ref="AP4:AP14" si="5">AN4+AO4</f>
        <v>0</v>
      </c>
      <c r="AQ4" s="50">
        <f t="shared" ref="AQ4:AQ14" si="6">AF4*1.5%</f>
        <v>0</v>
      </c>
      <c r="AR4" s="20">
        <f t="shared" ref="AR4:AR14" si="7">AP4*1.5%</f>
        <v>0</v>
      </c>
    </row>
    <row r="5" spans="1:44" x14ac:dyDescent="0.2">
      <c r="A5" s="12" t="s">
        <v>77</v>
      </c>
      <c r="B5" s="5">
        <v>4550.2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8">
        <f t="shared" si="4"/>
        <v>0</v>
      </c>
      <c r="AN5" s="5">
        <v>0</v>
      </c>
      <c r="AO5" s="5">
        <v>0</v>
      </c>
      <c r="AP5" s="18">
        <f t="shared" si="5"/>
        <v>0</v>
      </c>
      <c r="AQ5" s="50">
        <f t="shared" si="6"/>
        <v>0</v>
      </c>
      <c r="AR5" s="20">
        <f t="shared" si="7"/>
        <v>0</v>
      </c>
    </row>
    <row r="6" spans="1:44" x14ac:dyDescent="0.2">
      <c r="A6" s="12" t="s">
        <v>77</v>
      </c>
      <c r="B6" s="5">
        <v>4550.2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8">
        <f t="shared" si="4"/>
        <v>0</v>
      </c>
      <c r="AN6" s="5">
        <v>0</v>
      </c>
      <c r="AO6" s="5">
        <v>0</v>
      </c>
      <c r="AP6" s="18">
        <f t="shared" si="5"/>
        <v>0</v>
      </c>
      <c r="AQ6" s="50">
        <f t="shared" si="6"/>
        <v>0</v>
      </c>
      <c r="AR6" s="20">
        <f t="shared" si="7"/>
        <v>0</v>
      </c>
    </row>
    <row r="7" spans="1:44" x14ac:dyDescent="0.2">
      <c r="A7" s="12" t="s">
        <v>77</v>
      </c>
      <c r="B7" s="5">
        <v>4550.2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18">
        <f t="shared" si="4"/>
        <v>0</v>
      </c>
      <c r="AN7" s="5">
        <v>0</v>
      </c>
      <c r="AO7" s="5">
        <v>0</v>
      </c>
      <c r="AP7" s="18">
        <f t="shared" si="5"/>
        <v>0</v>
      </c>
      <c r="AQ7" s="50">
        <f t="shared" si="6"/>
        <v>0</v>
      </c>
      <c r="AR7" s="20">
        <f t="shared" si="7"/>
        <v>0</v>
      </c>
    </row>
    <row r="8" spans="1:44" x14ac:dyDescent="0.2">
      <c r="A8" s="12" t="s">
        <v>77</v>
      </c>
      <c r="B8" s="5">
        <v>4550.2</v>
      </c>
      <c r="C8" s="2">
        <v>18428.57</v>
      </c>
      <c r="D8" s="2">
        <v>572.55999999999995</v>
      </c>
      <c r="E8" s="18">
        <f t="shared" si="0"/>
        <v>19001.13</v>
      </c>
      <c r="F8" s="2">
        <v>1754.89</v>
      </c>
      <c r="G8" s="2">
        <v>0</v>
      </c>
      <c r="H8" s="18">
        <f t="shared" si="1"/>
        <v>1754.89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26.323350000000001</v>
      </c>
      <c r="O8" s="2">
        <v>2548.11</v>
      </c>
      <c r="P8" s="2">
        <v>91.62</v>
      </c>
      <c r="Q8" s="5">
        <f t="shared" ref="Q8:Q14" si="8">O8+P8</f>
        <v>2639.73</v>
      </c>
      <c r="R8" s="2">
        <v>242.66</v>
      </c>
      <c r="S8" s="2">
        <v>0</v>
      </c>
      <c r="T8" s="5">
        <f t="shared" ref="T8:T14" si="9">R8+S8</f>
        <v>242.66</v>
      </c>
      <c r="U8" s="2">
        <v>0</v>
      </c>
      <c r="V8" s="2">
        <v>0</v>
      </c>
      <c r="W8" s="2">
        <v>0</v>
      </c>
      <c r="X8" s="2">
        <v>0</v>
      </c>
      <c r="Y8" s="2">
        <v>11375.5</v>
      </c>
      <c r="Z8" s="2">
        <v>1083.25</v>
      </c>
      <c r="AA8" s="2">
        <v>0</v>
      </c>
      <c r="AB8" s="2">
        <v>0</v>
      </c>
      <c r="AC8" s="2">
        <v>8190.36</v>
      </c>
      <c r="AD8" s="2">
        <v>779.94</v>
      </c>
      <c r="AE8" s="2">
        <v>1365.06</v>
      </c>
      <c r="AF8" s="2">
        <v>129.99</v>
      </c>
      <c r="AG8" s="2">
        <v>1106.7</v>
      </c>
      <c r="AH8" s="2">
        <v>130.19999999999999</v>
      </c>
      <c r="AI8" s="2">
        <v>9373.41</v>
      </c>
      <c r="AJ8" s="2">
        <v>892.61</v>
      </c>
      <c r="AK8" s="2">
        <v>21158.69</v>
      </c>
      <c r="AL8" s="2">
        <v>657.38</v>
      </c>
      <c r="AM8" s="18">
        <f t="shared" si="4"/>
        <v>21816.07</v>
      </c>
      <c r="AN8" s="2">
        <v>2014.87</v>
      </c>
      <c r="AO8" s="2">
        <v>0</v>
      </c>
      <c r="AP8" s="18">
        <f t="shared" si="5"/>
        <v>2014.87</v>
      </c>
      <c r="AQ8" s="50">
        <f t="shared" si="6"/>
        <v>1.9498500000000001</v>
      </c>
      <c r="AR8" s="20">
        <f t="shared" si="7"/>
        <v>30.223049999999997</v>
      </c>
    </row>
    <row r="9" spans="1:44" x14ac:dyDescent="0.2">
      <c r="A9" s="12" t="s">
        <v>77</v>
      </c>
      <c r="B9" s="5">
        <v>4550.2</v>
      </c>
      <c r="C9" s="2">
        <v>0</v>
      </c>
      <c r="D9" s="2">
        <v>0</v>
      </c>
      <c r="E9" s="18">
        <f t="shared" si="0"/>
        <v>0</v>
      </c>
      <c r="F9" s="2">
        <f>14934.53-192.43</f>
        <v>14742.1</v>
      </c>
      <c r="G9" s="2">
        <v>0</v>
      </c>
      <c r="H9" s="18">
        <f t="shared" si="1"/>
        <v>14742.1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221.13149999999999</v>
      </c>
      <c r="O9" s="2">
        <v>2717.58</v>
      </c>
      <c r="P9" s="2"/>
      <c r="Q9" s="5">
        <f t="shared" si="8"/>
        <v>2717.58</v>
      </c>
      <c r="R9" s="2">
        <v>2271.62</v>
      </c>
      <c r="S9" s="2"/>
      <c r="T9" s="5">
        <f t="shared" si="9"/>
        <v>2271.62</v>
      </c>
      <c r="U9" s="2">
        <v>0</v>
      </c>
      <c r="V9" s="2">
        <v>0</v>
      </c>
      <c r="W9" s="2">
        <v>0</v>
      </c>
      <c r="X9" s="2">
        <v>0</v>
      </c>
      <c r="Y9" s="2">
        <v>11323.25</v>
      </c>
      <c r="Z9" s="2">
        <v>10079.719999999999</v>
      </c>
      <c r="AA9" s="2">
        <v>0</v>
      </c>
      <c r="AB9" s="2">
        <v>0</v>
      </c>
      <c r="AC9" s="2">
        <v>8515.09</v>
      </c>
      <c r="AD9" s="2">
        <v>7319.39</v>
      </c>
      <c r="AE9" s="2">
        <v>1585.51</v>
      </c>
      <c r="AF9" s="2">
        <v>1226.81</v>
      </c>
      <c r="AG9" s="2">
        <v>1019.9</v>
      </c>
      <c r="AH9" s="2">
        <v>975.96</v>
      </c>
      <c r="AI9" s="2">
        <v>9873.8799999999992</v>
      </c>
      <c r="AJ9" s="2">
        <v>8347</v>
      </c>
      <c r="AK9" s="2">
        <v>40899.64</v>
      </c>
      <c r="AL9" s="2">
        <v>0</v>
      </c>
      <c r="AM9" s="18">
        <f t="shared" si="4"/>
        <v>40899.64</v>
      </c>
      <c r="AN9" s="2">
        <v>20278.66</v>
      </c>
      <c r="AO9" s="2">
        <v>0</v>
      </c>
      <c r="AP9" s="18">
        <f t="shared" si="5"/>
        <v>20278.66</v>
      </c>
      <c r="AQ9" s="50">
        <f t="shared" si="6"/>
        <v>18.402149999999999</v>
      </c>
      <c r="AR9" s="20">
        <f t="shared" si="7"/>
        <v>304.17989999999998</v>
      </c>
    </row>
    <row r="10" spans="1:44" x14ac:dyDescent="0.2">
      <c r="A10" s="12" t="s">
        <v>77</v>
      </c>
      <c r="B10" s="5">
        <v>4550.2</v>
      </c>
      <c r="C10" s="2"/>
      <c r="D10" s="2"/>
      <c r="E10" s="18">
        <f t="shared" si="0"/>
        <v>0</v>
      </c>
      <c r="F10" s="2"/>
      <c r="G10" s="2"/>
      <c r="H10" s="18">
        <f t="shared" si="1"/>
        <v>0</v>
      </c>
      <c r="I10" s="2"/>
      <c r="J10" s="2"/>
      <c r="K10" s="2"/>
      <c r="L10" s="2"/>
      <c r="M10" s="18">
        <f t="shared" si="2"/>
        <v>0</v>
      </c>
      <c r="N10" s="20">
        <f t="shared" si="3"/>
        <v>0</v>
      </c>
      <c r="O10" s="2"/>
      <c r="P10" s="2"/>
      <c r="Q10" s="5">
        <f t="shared" si="8"/>
        <v>0</v>
      </c>
      <c r="R10" s="2"/>
      <c r="S10" s="2"/>
      <c r="T10" s="5">
        <f t="shared" si="9"/>
        <v>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8">
        <f t="shared" si="4"/>
        <v>0</v>
      </c>
      <c r="AN10" s="2"/>
      <c r="AO10" s="2"/>
      <c r="AP10" s="18">
        <f t="shared" si="5"/>
        <v>0</v>
      </c>
      <c r="AQ10" s="50">
        <f t="shared" si="6"/>
        <v>0</v>
      </c>
      <c r="AR10" s="20">
        <f t="shared" si="7"/>
        <v>0</v>
      </c>
    </row>
    <row r="11" spans="1:44" x14ac:dyDescent="0.2">
      <c r="A11" s="12" t="s">
        <v>77</v>
      </c>
      <c r="B11" s="5">
        <v>4550.2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>
        <f t="shared" si="4"/>
        <v>0</v>
      </c>
      <c r="AN11" s="2"/>
      <c r="AO11" s="2"/>
      <c r="AP11" s="18">
        <f t="shared" si="5"/>
        <v>0</v>
      </c>
      <c r="AQ11" s="50">
        <f t="shared" si="6"/>
        <v>0</v>
      </c>
      <c r="AR11" s="20">
        <f t="shared" si="7"/>
        <v>0</v>
      </c>
    </row>
    <row r="12" spans="1:44" x14ac:dyDescent="0.2">
      <c r="A12" s="12" t="s">
        <v>77</v>
      </c>
      <c r="B12" s="5">
        <v>4550.2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8">
        <f t="shared" si="4"/>
        <v>0</v>
      </c>
      <c r="AN12" s="2"/>
      <c r="AO12" s="2"/>
      <c r="AP12" s="18">
        <f t="shared" si="5"/>
        <v>0</v>
      </c>
      <c r="AQ12" s="50">
        <f t="shared" si="6"/>
        <v>0</v>
      </c>
      <c r="AR12" s="20">
        <f t="shared" si="7"/>
        <v>0</v>
      </c>
    </row>
    <row r="13" spans="1:44" x14ac:dyDescent="0.2">
      <c r="A13" s="12" t="s">
        <v>77</v>
      </c>
      <c r="B13" s="5">
        <v>4550.2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8">
        <f t="shared" si="4"/>
        <v>0</v>
      </c>
      <c r="AN13" s="2"/>
      <c r="AO13" s="2"/>
      <c r="AP13" s="18">
        <f t="shared" si="5"/>
        <v>0</v>
      </c>
      <c r="AQ13" s="50">
        <f t="shared" si="6"/>
        <v>0</v>
      </c>
      <c r="AR13" s="20">
        <f t="shared" si="7"/>
        <v>0</v>
      </c>
    </row>
    <row r="14" spans="1:44" ht="13.5" thickBot="1" x14ac:dyDescent="0.25">
      <c r="A14" s="12" t="s">
        <v>77</v>
      </c>
      <c r="B14" s="5">
        <v>4550.2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8">
        <f t="shared" si="4"/>
        <v>0</v>
      </c>
      <c r="AN14" s="8"/>
      <c r="AO14" s="8"/>
      <c r="AP14" s="18">
        <f t="shared" si="5"/>
        <v>0</v>
      </c>
      <c r="AQ14" s="50">
        <f t="shared" si="6"/>
        <v>0</v>
      </c>
      <c r="AR14" s="20">
        <f t="shared" si="7"/>
        <v>0</v>
      </c>
    </row>
    <row r="15" spans="1:44" ht="13.5" thickBot="1" x14ac:dyDescent="0.25">
      <c r="A15" s="10" t="s">
        <v>22</v>
      </c>
      <c r="B15" s="9">
        <f t="shared" ref="B15:G15" si="10">SUM(B3:B14)</f>
        <v>54602.399999999987</v>
      </c>
      <c r="C15" s="9">
        <f t="shared" si="10"/>
        <v>18428.57</v>
      </c>
      <c r="D15" s="9">
        <f t="shared" si="10"/>
        <v>572.55999999999995</v>
      </c>
      <c r="E15" s="19">
        <f t="shared" si="10"/>
        <v>19001.13</v>
      </c>
      <c r="F15" s="9">
        <f t="shared" si="10"/>
        <v>16496.990000000002</v>
      </c>
      <c r="G15" s="9">
        <f t="shared" si="10"/>
        <v>0</v>
      </c>
      <c r="H15" s="19">
        <f t="shared" ref="H15:AK15" si="11">SUM(H3:H14)</f>
        <v>16496.990000000002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247.45484999999999</v>
      </c>
      <c r="O15" s="10">
        <f t="shared" si="11"/>
        <v>5265.6900000000005</v>
      </c>
      <c r="P15" s="59">
        <f>SUM(P3:P14)</f>
        <v>91.62</v>
      </c>
      <c r="Q15" s="59">
        <f>SUM(Q3:Q14)</f>
        <v>5357.3099999999995</v>
      </c>
      <c r="R15" s="9">
        <f t="shared" si="11"/>
        <v>2514.2799999999997</v>
      </c>
      <c r="S15" s="9">
        <f>SUM(S3:S14)</f>
        <v>0</v>
      </c>
      <c r="T15" s="9">
        <f>SUM(T3:T14)</f>
        <v>2514.2799999999997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22698.75</v>
      </c>
      <c r="Z15" s="9">
        <f t="shared" si="11"/>
        <v>11162.97</v>
      </c>
      <c r="AA15" s="9">
        <f t="shared" si="11"/>
        <v>0</v>
      </c>
      <c r="AB15" s="9">
        <f t="shared" si="11"/>
        <v>0</v>
      </c>
      <c r="AC15" s="9">
        <f t="shared" si="11"/>
        <v>16705.45</v>
      </c>
      <c r="AD15" s="9">
        <f t="shared" si="11"/>
        <v>8099.33</v>
      </c>
      <c r="AE15" s="67">
        <f t="shared" si="11"/>
        <v>2950.5699999999997</v>
      </c>
      <c r="AF15" s="10">
        <f t="shared" si="11"/>
        <v>1356.8</v>
      </c>
      <c r="AG15" s="59">
        <f>SUM(AG3:AG14)</f>
        <v>2126.6</v>
      </c>
      <c r="AH15" s="59">
        <f>SUM(AH3:AH14)</f>
        <v>1106.1600000000001</v>
      </c>
      <c r="AI15" s="9">
        <f>SUM(AI3:AI14)</f>
        <v>19247.29</v>
      </c>
      <c r="AJ15" s="11">
        <f t="shared" si="11"/>
        <v>9239.61</v>
      </c>
      <c r="AK15" s="9">
        <f t="shared" si="11"/>
        <v>62058.33</v>
      </c>
      <c r="AL15" s="9">
        <f t="shared" ref="AL15:AR15" si="12">SUM(AL3:AL14)</f>
        <v>657.38</v>
      </c>
      <c r="AM15" s="19">
        <f t="shared" si="12"/>
        <v>62715.71</v>
      </c>
      <c r="AN15" s="9">
        <f t="shared" si="12"/>
        <v>22293.53</v>
      </c>
      <c r="AO15" s="9">
        <f t="shared" si="12"/>
        <v>0</v>
      </c>
      <c r="AP15" s="19">
        <f t="shared" si="12"/>
        <v>22293.53</v>
      </c>
      <c r="AQ15" s="19">
        <f t="shared" si="12"/>
        <v>20.352</v>
      </c>
      <c r="AR15" s="21">
        <f t="shared" si="12"/>
        <v>334.40294999999998</v>
      </c>
    </row>
    <row r="16" spans="1:44" x14ac:dyDescent="0.2">
      <c r="AF16" s="66"/>
      <c r="AG16" s="66"/>
      <c r="AH16" s="66"/>
      <c r="AI16" s="66"/>
      <c r="AJ16" s="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2" sqref="B2:E20"/>
    </sheetView>
  </sheetViews>
  <sheetFormatPr defaultRowHeight="12.75" x14ac:dyDescent="0.2"/>
  <cols>
    <col min="2" max="2" width="29" customWidth="1"/>
    <col min="3" max="3" width="20.140625" customWidth="1"/>
    <col min="4" max="4" width="19.28515625" customWidth="1"/>
    <col min="5" max="5" width="21.28515625" customWidth="1"/>
  </cols>
  <sheetData>
    <row r="2" spans="2:8" ht="51.75" customHeight="1" x14ac:dyDescent="0.4">
      <c r="B2" s="98" t="s">
        <v>12</v>
      </c>
      <c r="C2" s="98"/>
      <c r="D2" s="98"/>
      <c r="E2" s="98"/>
    </row>
    <row r="3" spans="2:8" ht="26.25" customHeight="1" x14ac:dyDescent="0.35">
      <c r="B3" s="97" t="s">
        <v>100</v>
      </c>
      <c r="C3" s="97"/>
      <c r="D3" s="97"/>
      <c r="E3" s="97"/>
      <c r="F3" s="1"/>
      <c r="G3" s="1"/>
      <c r="H3" s="1"/>
    </row>
    <row r="4" spans="2:8" ht="30" customHeight="1" thickBot="1" x14ac:dyDescent="0.25">
      <c r="B4" s="97"/>
      <c r="C4" s="97"/>
      <c r="D4" s="97"/>
      <c r="E4" s="97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2" t="s">
        <v>101</v>
      </c>
      <c r="C6" s="53" t="e">
        <f>#REF!</f>
        <v>#REF!</v>
      </c>
      <c r="D6" s="53" t="e">
        <f>#REF!</f>
        <v>#REF!</v>
      </c>
      <c r="E6" s="68" t="e">
        <f>#REF!</f>
        <v>#REF!</v>
      </c>
    </row>
    <row r="7" spans="2:8" ht="25.5" x14ac:dyDescent="0.2">
      <c r="B7" s="54" t="s">
        <v>1</v>
      </c>
      <c r="C7" s="2">
        <f>'отчет сод. жилья'!B22</f>
        <v>5357.3099999999995</v>
      </c>
      <c r="D7" s="22">
        <f>'отчет сод. жилья'!C22</f>
        <v>2514.2799999999997</v>
      </c>
      <c r="E7" s="69" t="e">
        <f>#REF!</f>
        <v>#REF!</v>
      </c>
    </row>
    <row r="8" spans="2:8" ht="38.25" x14ac:dyDescent="0.2">
      <c r="B8" s="54" t="s">
        <v>2</v>
      </c>
      <c r="C8" s="2">
        <v>0</v>
      </c>
      <c r="D8" s="2">
        <v>0</v>
      </c>
      <c r="E8" s="55">
        <v>0</v>
      </c>
    </row>
    <row r="9" spans="2:8" x14ac:dyDescent="0.2">
      <c r="B9" s="54" t="s">
        <v>3</v>
      </c>
      <c r="C9" s="2">
        <v>0</v>
      </c>
      <c r="D9" s="2">
        <v>0</v>
      </c>
      <c r="E9" s="55">
        <v>0</v>
      </c>
    </row>
    <row r="10" spans="2:8" x14ac:dyDescent="0.2">
      <c r="B10" s="54" t="s">
        <v>4</v>
      </c>
      <c r="C10" s="2">
        <f>'выборка 15'!Y15</f>
        <v>22698.75</v>
      </c>
      <c r="D10" s="2">
        <f>'выборка 15'!Z15</f>
        <v>11162.97</v>
      </c>
      <c r="E10" s="55">
        <v>0</v>
      </c>
    </row>
    <row r="11" spans="2:8" x14ac:dyDescent="0.2">
      <c r="B11" s="54" t="s">
        <v>5</v>
      </c>
      <c r="C11" s="2">
        <v>0</v>
      </c>
      <c r="D11" s="2">
        <v>0</v>
      </c>
      <c r="E11" s="55">
        <v>0</v>
      </c>
    </row>
    <row r="12" spans="2:8" x14ac:dyDescent="0.2">
      <c r="B12" s="54" t="s">
        <v>6</v>
      </c>
      <c r="C12" s="2">
        <f>'выборка 15'!AC15</f>
        <v>16705.45</v>
      </c>
      <c r="D12" s="2">
        <f>'выборка 15'!AD15</f>
        <v>8099.33</v>
      </c>
      <c r="E12" s="55">
        <v>0</v>
      </c>
    </row>
    <row r="13" spans="2:8" ht="25.5" x14ac:dyDescent="0.2">
      <c r="B13" s="54" t="s">
        <v>7</v>
      </c>
      <c r="C13" s="2">
        <v>0</v>
      </c>
      <c r="D13" s="2">
        <v>0</v>
      </c>
      <c r="E13" s="55">
        <v>0</v>
      </c>
    </row>
    <row r="14" spans="2:8" ht="25.5" x14ac:dyDescent="0.2">
      <c r="B14" s="54" t="s">
        <v>8</v>
      </c>
      <c r="C14" s="2">
        <f>'выборка 15'!AE15</f>
        <v>2950.5699999999997</v>
      </c>
      <c r="D14" s="2">
        <f>'выборка 15'!AF15</f>
        <v>1356.8</v>
      </c>
      <c r="E14" s="55">
        <f>D14</f>
        <v>1356.8</v>
      </c>
    </row>
    <row r="15" spans="2:8" ht="26.25" thickBot="1" x14ac:dyDescent="0.25">
      <c r="B15" s="56" t="s">
        <v>9</v>
      </c>
      <c r="C15" s="57">
        <f>'выборка 15'!AI15</f>
        <v>19247.29</v>
      </c>
      <c r="D15" s="57">
        <f>'выборка 15'!AJ15</f>
        <v>9239.61</v>
      </c>
      <c r="E15" s="58">
        <v>0</v>
      </c>
    </row>
    <row r="17" spans="2:5" ht="19.5" customHeight="1" x14ac:dyDescent="0.2">
      <c r="B17" s="71" t="s">
        <v>95</v>
      </c>
      <c r="C17" s="71"/>
      <c r="D17" s="71"/>
      <c r="E17" s="71"/>
    </row>
    <row r="19" spans="2:5" x14ac:dyDescent="0.2">
      <c r="B19" s="72" t="s">
        <v>102</v>
      </c>
      <c r="C19" s="72"/>
      <c r="D19" s="72"/>
      <c r="E19" s="72">
        <v>7563.23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workbookViewId="0">
      <selection activeCell="H5" sqref="H5"/>
    </sheetView>
  </sheetViews>
  <sheetFormatPr defaultRowHeight="12.75" x14ac:dyDescent="0.2"/>
  <cols>
    <col min="1" max="1" width="37" customWidth="1"/>
    <col min="2" max="2" width="18.85546875" customWidth="1"/>
    <col min="3" max="3" width="19" customWidth="1"/>
    <col min="4" max="4" width="17.5703125" customWidth="1"/>
    <col min="5" max="5" width="13" customWidth="1"/>
  </cols>
  <sheetData>
    <row r="2" spans="1:5" ht="100.5" customHeight="1" x14ac:dyDescent="0.2">
      <c r="A2" s="99" t="s">
        <v>115</v>
      </c>
      <c r="B2" s="99"/>
      <c r="C2" s="99"/>
      <c r="D2" s="99"/>
      <c r="E2" s="99"/>
    </row>
    <row r="3" spans="1:5" ht="23.25" x14ac:dyDescent="0.35">
      <c r="A3" s="78"/>
      <c r="B3" s="78"/>
      <c r="C3" s="78"/>
      <c r="D3" s="78"/>
    </row>
    <row r="4" spans="1:5" ht="13.5" thickBot="1" x14ac:dyDescent="0.25"/>
    <row r="5" spans="1:5" ht="60" customHeight="1" x14ac:dyDescent="0.2">
      <c r="A5" s="73"/>
      <c r="B5" s="93" t="s">
        <v>55</v>
      </c>
      <c r="C5" s="93" t="s">
        <v>56</v>
      </c>
      <c r="D5" s="100" t="s">
        <v>57</v>
      </c>
      <c r="E5" s="101"/>
    </row>
    <row r="6" spans="1:5" ht="20.25" customHeight="1" x14ac:dyDescent="0.25">
      <c r="A6" s="102" t="s">
        <v>114</v>
      </c>
      <c r="B6" s="103"/>
      <c r="C6" s="84">
        <f>'[1]июнь ТР 17'!$AL$23</f>
        <v>100999.14000000001</v>
      </c>
      <c r="D6" s="104"/>
      <c r="E6" s="105"/>
    </row>
    <row r="7" spans="1:5" ht="19.5" customHeight="1" x14ac:dyDescent="0.2">
      <c r="A7" s="90" t="s">
        <v>104</v>
      </c>
      <c r="B7" s="82">
        <v>278439.75000000006</v>
      </c>
      <c r="C7" s="82">
        <v>254470.73999999996</v>
      </c>
      <c r="D7" s="106">
        <v>710272.47065000003</v>
      </c>
      <c r="E7" s="107"/>
    </row>
    <row r="8" spans="1:5" ht="21" customHeight="1" thickBot="1" x14ac:dyDescent="0.25">
      <c r="A8" s="91" t="s">
        <v>105</v>
      </c>
      <c r="B8" s="92">
        <v>7290.29</v>
      </c>
      <c r="C8" s="92">
        <v>3730.0699999999997</v>
      </c>
      <c r="D8" s="108"/>
      <c r="E8" s="109"/>
    </row>
    <row r="9" spans="1:5" ht="15.75" thickBot="1" x14ac:dyDescent="0.3">
      <c r="A9" s="26" t="s">
        <v>61</v>
      </c>
      <c r="B9" s="83">
        <f>SUM(B7:B8)</f>
        <v>285730.04000000004</v>
      </c>
      <c r="C9" s="83">
        <f>SUM(C6:C8)</f>
        <v>359199.95</v>
      </c>
      <c r="D9" s="110">
        <f>SUM(D7:D8)</f>
        <v>710272.47065000003</v>
      </c>
      <c r="E9" s="111"/>
    </row>
    <row r="10" spans="1:5" ht="15" x14ac:dyDescent="0.25">
      <c r="A10" s="60"/>
      <c r="B10" s="95"/>
      <c r="C10" s="95"/>
      <c r="D10" s="96"/>
      <c r="E10" s="96"/>
    </row>
    <row r="11" spans="1:5" ht="15" x14ac:dyDescent="0.25">
      <c r="A11" s="77" t="s">
        <v>123</v>
      </c>
      <c r="B11" s="77"/>
      <c r="C11" s="77"/>
      <c r="D11" s="77"/>
      <c r="E11" s="85">
        <f>C9-D9</f>
        <v>-351072.52065000002</v>
      </c>
    </row>
    <row r="12" spans="1:5" ht="15.75" customHeight="1" x14ac:dyDescent="0.25">
      <c r="A12" s="77"/>
      <c r="B12" s="77"/>
      <c r="C12" s="77"/>
      <c r="D12" s="77"/>
      <c r="E12" s="85"/>
    </row>
    <row r="13" spans="1:5" x14ac:dyDescent="0.2">
      <c r="E13" s="86"/>
    </row>
    <row r="14" spans="1:5" x14ac:dyDescent="0.2">
      <c r="A14" s="72" t="s">
        <v>124</v>
      </c>
      <c r="B14" s="72"/>
      <c r="C14" s="72"/>
      <c r="D14" s="74"/>
      <c r="E14" s="87">
        <v>59461.279999999999</v>
      </c>
    </row>
    <row r="15" spans="1:5" x14ac:dyDescent="0.2">
      <c r="E15" s="86"/>
    </row>
    <row r="16" spans="1:5" x14ac:dyDescent="0.2">
      <c r="A16" s="71" t="s">
        <v>108</v>
      </c>
      <c r="B16" s="71"/>
      <c r="C16" s="71"/>
      <c r="D16" s="71"/>
    </row>
  </sheetData>
  <mergeCells count="6">
    <mergeCell ref="D9:E9"/>
    <mergeCell ref="A2:E2"/>
    <mergeCell ref="D5:E5"/>
    <mergeCell ref="A6:B6"/>
    <mergeCell ref="D6:E6"/>
    <mergeCell ref="D7:E8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F11" sqref="F11"/>
    </sheetView>
  </sheetViews>
  <sheetFormatPr defaultRowHeight="12.75" x14ac:dyDescent="0.2"/>
  <cols>
    <col min="1" max="1" width="5.85546875" customWidth="1"/>
    <col min="4" max="4" width="27.28515625" customWidth="1"/>
    <col min="5" max="5" width="27.5703125" customWidth="1"/>
    <col min="6" max="6" width="15.140625" customWidth="1"/>
  </cols>
  <sheetData>
    <row r="1" spans="1:6" ht="93.75" customHeight="1" x14ac:dyDescent="0.2">
      <c r="A1" s="116" t="s">
        <v>122</v>
      </c>
      <c r="B1" s="116"/>
      <c r="C1" s="116"/>
      <c r="D1" s="116"/>
      <c r="E1" s="116"/>
      <c r="F1" s="116"/>
    </row>
    <row r="2" spans="1:6" ht="24" thickBot="1" x14ac:dyDescent="0.25">
      <c r="A2" s="94"/>
      <c r="B2" s="94"/>
      <c r="C2" s="94"/>
      <c r="D2" s="94"/>
      <c r="E2" s="94"/>
      <c r="F2" s="94"/>
    </row>
    <row r="3" spans="1:6" ht="16.5" customHeight="1" x14ac:dyDescent="0.2">
      <c r="A3" s="117" t="s">
        <v>14</v>
      </c>
      <c r="B3" s="119" t="s">
        <v>15</v>
      </c>
      <c r="C3" s="119" t="s">
        <v>16</v>
      </c>
      <c r="D3" s="119" t="s">
        <v>17</v>
      </c>
      <c r="E3" s="119" t="s">
        <v>18</v>
      </c>
      <c r="F3" s="121" t="s">
        <v>19</v>
      </c>
    </row>
    <row r="4" spans="1:6" ht="29.25" customHeight="1" thickBot="1" x14ac:dyDescent="0.25">
      <c r="A4" s="118"/>
      <c r="B4" s="120"/>
      <c r="C4" s="120"/>
      <c r="D4" s="120"/>
      <c r="E4" s="120"/>
      <c r="F4" s="122"/>
    </row>
    <row r="5" spans="1:6" x14ac:dyDescent="0.2">
      <c r="A5" s="2">
        <v>1</v>
      </c>
      <c r="B5" s="76">
        <v>2017</v>
      </c>
      <c r="C5" s="88" t="s">
        <v>109</v>
      </c>
      <c r="D5" s="2" t="s">
        <v>106</v>
      </c>
      <c r="E5" s="75" t="s">
        <v>107</v>
      </c>
      <c r="F5" s="79">
        <v>211607</v>
      </c>
    </row>
    <row r="6" spans="1:6" x14ac:dyDescent="0.2">
      <c r="A6" s="89">
        <v>2</v>
      </c>
      <c r="B6" s="76">
        <v>2017</v>
      </c>
      <c r="C6" s="88" t="s">
        <v>103</v>
      </c>
      <c r="D6" s="2" t="s">
        <v>112</v>
      </c>
      <c r="E6" s="75" t="s">
        <v>110</v>
      </c>
      <c r="F6" s="79">
        <v>133111</v>
      </c>
    </row>
    <row r="7" spans="1:6" x14ac:dyDescent="0.2">
      <c r="A7" s="2">
        <v>3</v>
      </c>
      <c r="B7" s="76">
        <v>2017</v>
      </c>
      <c r="C7" s="88" t="s">
        <v>103</v>
      </c>
      <c r="D7" s="2" t="s">
        <v>112</v>
      </c>
      <c r="E7" s="75" t="s">
        <v>107</v>
      </c>
      <c r="F7" s="79">
        <v>277128</v>
      </c>
    </row>
    <row r="8" spans="1:6" x14ac:dyDescent="0.2">
      <c r="A8" s="89">
        <v>4</v>
      </c>
      <c r="B8" s="76">
        <v>2017</v>
      </c>
      <c r="C8" s="88" t="s">
        <v>87</v>
      </c>
      <c r="D8" s="2" t="s">
        <v>111</v>
      </c>
      <c r="E8" s="75" t="s">
        <v>110</v>
      </c>
      <c r="F8" s="79">
        <v>21079</v>
      </c>
    </row>
    <row r="9" spans="1:6" x14ac:dyDescent="0.2">
      <c r="A9" s="2">
        <v>5</v>
      </c>
      <c r="B9" s="76">
        <v>2017</v>
      </c>
      <c r="C9" s="88" t="s">
        <v>87</v>
      </c>
      <c r="D9" s="2" t="s">
        <v>111</v>
      </c>
      <c r="E9" s="75" t="s">
        <v>113</v>
      </c>
      <c r="F9" s="79">
        <v>57346</v>
      </c>
    </row>
    <row r="10" spans="1:6" x14ac:dyDescent="0.2">
      <c r="A10" s="89">
        <v>6</v>
      </c>
      <c r="B10" s="76">
        <v>2017</v>
      </c>
      <c r="C10" s="88" t="s">
        <v>116</v>
      </c>
      <c r="D10" s="2" t="s">
        <v>117</v>
      </c>
      <c r="E10" s="75" t="s">
        <v>118</v>
      </c>
      <c r="F10" s="79">
        <v>4127</v>
      </c>
    </row>
    <row r="11" spans="1:6" x14ac:dyDescent="0.2">
      <c r="A11" s="2">
        <v>7</v>
      </c>
      <c r="B11" s="76">
        <v>2017</v>
      </c>
      <c r="C11" s="2" t="s">
        <v>119</v>
      </c>
      <c r="D11" s="2" t="s">
        <v>120</v>
      </c>
      <c r="E11" s="75" t="s">
        <v>121</v>
      </c>
      <c r="F11" s="79">
        <v>1870</v>
      </c>
    </row>
    <row r="12" spans="1:6" ht="13.5" thickBot="1" x14ac:dyDescent="0.25">
      <c r="A12" s="112" t="s">
        <v>21</v>
      </c>
      <c r="B12" s="113"/>
      <c r="C12" s="113"/>
      <c r="D12" s="113"/>
      <c r="E12" s="113"/>
      <c r="F12" s="80">
        <v>4004.4706499999998</v>
      </c>
    </row>
    <row r="13" spans="1:6" ht="15.75" thickBot="1" x14ac:dyDescent="0.3">
      <c r="A13" s="114" t="s">
        <v>22</v>
      </c>
      <c r="B13" s="115"/>
      <c r="C13" s="115"/>
      <c r="D13" s="115"/>
      <c r="E13" s="115"/>
      <c r="F13" s="81">
        <f>SUM(F5:F12)</f>
        <v>710272.47065000003</v>
      </c>
    </row>
    <row r="19" spans="1:5" x14ac:dyDescent="0.2">
      <c r="A19" s="71" t="s">
        <v>108</v>
      </c>
      <c r="B19" s="71"/>
      <c r="C19" s="71"/>
      <c r="D19" s="71"/>
      <c r="E19" s="71"/>
    </row>
  </sheetData>
  <mergeCells count="9">
    <mergeCell ref="A12:E12"/>
    <mergeCell ref="A13:E13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23" t="s">
        <v>98</v>
      </c>
      <c r="B3" s="123"/>
      <c r="C3" s="123"/>
      <c r="D3" s="123"/>
      <c r="E3" s="123"/>
      <c r="F3" s="123"/>
      <c r="G3" s="123"/>
    </row>
    <row r="5" spans="1:7" ht="15.75" x14ac:dyDescent="0.25">
      <c r="A5" s="124" t="s">
        <v>85</v>
      </c>
      <c r="B5" s="124"/>
      <c r="C5" s="124"/>
      <c r="D5" s="124"/>
      <c r="E5" s="124"/>
      <c r="F5" s="124"/>
      <c r="G5" s="23">
        <v>65766.649999999994</v>
      </c>
    </row>
    <row r="6" spans="1:7" ht="13.5" thickBot="1" x14ac:dyDescent="0.25"/>
    <row r="7" spans="1:7" ht="63.75" thickBot="1" x14ac:dyDescent="0.3">
      <c r="A7" s="24"/>
      <c r="B7" s="25" t="s">
        <v>55</v>
      </c>
      <c r="C7" s="25" t="s">
        <v>56</v>
      </c>
      <c r="D7" s="30" t="s">
        <v>57</v>
      </c>
      <c r="E7" s="25" t="s">
        <v>58</v>
      </c>
      <c r="F7" s="25" t="s">
        <v>59</v>
      </c>
      <c r="G7" s="31" t="s">
        <v>60</v>
      </c>
    </row>
    <row r="8" spans="1:7" ht="15" customHeight="1" x14ac:dyDescent="0.2">
      <c r="A8" s="4" t="s">
        <v>62</v>
      </c>
      <c r="B8" s="5">
        <f>'выборка 15'!AM15</f>
        <v>62715.71</v>
      </c>
      <c r="C8" s="5">
        <f>'выборка 15'!AP15</f>
        <v>22293.53</v>
      </c>
      <c r="D8" s="32">
        <f>'расход по дому ТО'!I17</f>
        <v>13227.524950000001</v>
      </c>
      <c r="E8" s="5">
        <v>1396.33</v>
      </c>
      <c r="F8" s="5">
        <v>0</v>
      </c>
      <c r="G8" s="126">
        <f>C14-D14</f>
        <v>-8133.7509500000051</v>
      </c>
    </row>
    <row r="9" spans="1:7" ht="33" customHeight="1" x14ac:dyDescent="0.2">
      <c r="A9" s="3" t="s">
        <v>63</v>
      </c>
      <c r="B9" s="2">
        <v>0</v>
      </c>
      <c r="C9" s="2">
        <v>0</v>
      </c>
      <c r="D9" s="32">
        <f>('выборка 15'!B3*1.74)*2</f>
        <v>15834.696</v>
      </c>
      <c r="E9" s="2">
        <v>0</v>
      </c>
      <c r="F9" s="2">
        <v>0</v>
      </c>
      <c r="G9" s="127"/>
    </row>
    <row r="10" spans="1:7" ht="31.5" customHeight="1" x14ac:dyDescent="0.2">
      <c r="A10" s="3" t="s">
        <v>64</v>
      </c>
      <c r="B10" s="2"/>
      <c r="C10" s="2"/>
      <c r="D10" s="32">
        <f>('выборка 15'!B3*0.15)*2</f>
        <v>1365.06</v>
      </c>
      <c r="E10" s="2">
        <v>0</v>
      </c>
      <c r="F10" s="2">
        <v>0</v>
      </c>
      <c r="G10" s="127"/>
    </row>
    <row r="11" spans="1:7" ht="15" customHeight="1" x14ac:dyDescent="0.2">
      <c r="A11" s="4" t="s">
        <v>65</v>
      </c>
      <c r="B11" s="2">
        <v>0</v>
      </c>
      <c r="C11" s="2">
        <v>0</v>
      </c>
      <c r="D11" s="32"/>
      <c r="E11" s="2">
        <v>0</v>
      </c>
      <c r="F11" s="2">
        <v>0</v>
      </c>
      <c r="G11" s="127"/>
    </row>
    <row r="12" spans="1:7" ht="26.25" customHeight="1" x14ac:dyDescent="0.2">
      <c r="A12" s="3" t="s">
        <v>66</v>
      </c>
      <c r="B12" s="2">
        <v>0</v>
      </c>
      <c r="C12" s="2">
        <v>0</v>
      </c>
      <c r="D12" s="32"/>
      <c r="E12" s="2">
        <v>0</v>
      </c>
      <c r="F12" s="2">
        <v>0</v>
      </c>
      <c r="G12" s="127"/>
    </row>
    <row r="13" spans="1:7" ht="34.5" customHeight="1" thickBot="1" x14ac:dyDescent="0.25">
      <c r="A13" s="33" t="s">
        <v>67</v>
      </c>
      <c r="B13" s="8">
        <v>0</v>
      </c>
      <c r="C13" s="8">
        <v>0</v>
      </c>
      <c r="D13" s="62"/>
      <c r="E13" s="8">
        <v>0</v>
      </c>
      <c r="F13" s="8">
        <v>0</v>
      </c>
      <c r="G13" s="127"/>
    </row>
    <row r="14" spans="1:7" ht="15" customHeight="1" thickBot="1" x14ac:dyDescent="0.3">
      <c r="A14" s="26" t="s">
        <v>75</v>
      </c>
      <c r="B14" s="27">
        <f t="shared" ref="B14:G14" si="0">SUM(B8:B13)</f>
        <v>62715.71</v>
      </c>
      <c r="C14" s="27">
        <f t="shared" si="0"/>
        <v>22293.53</v>
      </c>
      <c r="D14" s="28">
        <f t="shared" si="0"/>
        <v>30427.280950000004</v>
      </c>
      <c r="E14" s="27">
        <f t="shared" si="0"/>
        <v>1396.33</v>
      </c>
      <c r="F14" s="27">
        <f t="shared" si="0"/>
        <v>0</v>
      </c>
      <c r="G14" s="51">
        <f t="shared" si="0"/>
        <v>-8133.7509500000051</v>
      </c>
    </row>
    <row r="15" spans="1:7" ht="15" customHeight="1" x14ac:dyDescent="0.25">
      <c r="A15" s="60"/>
      <c r="B15" s="60"/>
      <c r="C15" s="60"/>
      <c r="D15" s="61"/>
      <c r="E15" s="60"/>
      <c r="F15" s="60"/>
      <c r="G15" s="61"/>
    </row>
    <row r="16" spans="1:7" ht="15.75" x14ac:dyDescent="0.25">
      <c r="A16" s="124" t="s">
        <v>99</v>
      </c>
      <c r="B16" s="124"/>
      <c r="C16" s="124"/>
      <c r="D16" s="124"/>
      <c r="E16" s="124"/>
      <c r="F16" s="124"/>
      <c r="G16" s="29">
        <f>G5+C14-D14</f>
        <v>57632.899049999993</v>
      </c>
    </row>
    <row r="17" spans="1:7" ht="15" customHeight="1" x14ac:dyDescent="0.25">
      <c r="A17" s="60"/>
      <c r="B17" s="60"/>
      <c r="C17" s="60"/>
      <c r="D17" s="61"/>
      <c r="E17" s="60"/>
      <c r="F17" s="60"/>
      <c r="G17" s="61"/>
    </row>
    <row r="18" spans="1:7" ht="15" customHeight="1" x14ac:dyDescent="0.25">
      <c r="A18" s="60"/>
      <c r="B18" s="60"/>
      <c r="C18" s="60"/>
      <c r="D18" s="61"/>
      <c r="E18" s="60"/>
      <c r="F18" s="60"/>
      <c r="G18" s="61"/>
    </row>
    <row r="19" spans="1:7" ht="15" customHeight="1" x14ac:dyDescent="0.25">
      <c r="A19" s="60"/>
      <c r="B19" s="60"/>
      <c r="C19" s="60"/>
      <c r="D19" s="61"/>
      <c r="E19" s="60"/>
      <c r="F19" s="60"/>
      <c r="G19" s="61"/>
    </row>
    <row r="20" spans="1:7" ht="15.75" x14ac:dyDescent="0.25">
      <c r="A20" s="124" t="s">
        <v>85</v>
      </c>
      <c r="B20" s="124"/>
      <c r="C20" s="124"/>
      <c r="D20" s="124"/>
      <c r="E20" s="124"/>
      <c r="F20" s="124"/>
      <c r="G20" s="29">
        <v>25717.79</v>
      </c>
    </row>
    <row r="21" spans="1:7" ht="15" customHeight="1" thickBot="1" x14ac:dyDescent="0.3">
      <c r="A21" s="60"/>
      <c r="B21" s="60"/>
      <c r="C21" s="60"/>
      <c r="D21" s="61"/>
      <c r="E21" s="60"/>
      <c r="F21" s="60"/>
      <c r="G21" s="61"/>
    </row>
    <row r="22" spans="1:7" ht="15" customHeight="1" thickBot="1" x14ac:dyDescent="0.25">
      <c r="A22" s="63" t="s">
        <v>76</v>
      </c>
      <c r="B22" s="19">
        <f>'выборка 15'!Q15</f>
        <v>5357.3099999999995</v>
      </c>
      <c r="C22" s="19">
        <f>'выборка 15'!T15</f>
        <v>2514.2799999999997</v>
      </c>
      <c r="D22" s="64">
        <v>0</v>
      </c>
      <c r="E22" s="19">
        <v>338.64</v>
      </c>
      <c r="F22" s="19">
        <v>0</v>
      </c>
      <c r="G22" s="65">
        <f>C22-D22</f>
        <v>2514.2799999999997</v>
      </c>
    </row>
    <row r="23" spans="1:7" x14ac:dyDescent="0.2">
      <c r="G23" s="34"/>
    </row>
    <row r="24" spans="1:7" ht="15.75" x14ac:dyDescent="0.25">
      <c r="A24" s="124" t="s">
        <v>99</v>
      </c>
      <c r="B24" s="124"/>
      <c r="C24" s="124"/>
      <c r="D24" s="124"/>
      <c r="E24" s="124"/>
      <c r="F24" s="124"/>
      <c r="G24" s="29">
        <f>G20+C22-D22</f>
        <v>28232.07</v>
      </c>
    </row>
    <row r="27" spans="1:7" x14ac:dyDescent="0.2">
      <c r="A27" s="125" t="s">
        <v>96</v>
      </c>
      <c r="B27" s="125"/>
      <c r="C27" s="125"/>
      <c r="D27" s="125"/>
      <c r="E27" s="125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8" max="8" width="9.85546875" bestFit="1" customWidth="1"/>
    <col min="9" max="9" width="13" customWidth="1"/>
  </cols>
  <sheetData>
    <row r="2" spans="1:9" ht="17.25" x14ac:dyDescent="0.3">
      <c r="A2" s="129" t="s">
        <v>68</v>
      </c>
      <c r="B2" s="129"/>
      <c r="C2" s="129"/>
      <c r="D2" s="129"/>
      <c r="E2" s="129"/>
      <c r="F2" s="129"/>
      <c r="G2" s="129"/>
      <c r="H2" s="129"/>
      <c r="I2" s="129"/>
    </row>
    <row r="3" spans="1:9" ht="17.25" x14ac:dyDescent="0.3">
      <c r="A3" s="129" t="s">
        <v>78</v>
      </c>
      <c r="B3" s="129"/>
      <c r="C3" s="129"/>
      <c r="D3" s="129"/>
      <c r="E3" s="129"/>
      <c r="F3" s="129"/>
      <c r="G3" s="129"/>
      <c r="H3" s="129"/>
      <c r="I3" s="129"/>
    </row>
    <row r="4" spans="1:9" ht="17.25" x14ac:dyDescent="0.3">
      <c r="A4" s="129" t="s">
        <v>97</v>
      </c>
      <c r="B4" s="129"/>
      <c r="C4" s="129"/>
      <c r="D4" s="129"/>
      <c r="E4" s="129"/>
      <c r="F4" s="129"/>
      <c r="G4" s="129"/>
      <c r="H4" s="129"/>
      <c r="I4" s="129"/>
    </row>
    <row r="5" spans="1:9" ht="13.5" thickBot="1" x14ac:dyDescent="0.25"/>
    <row r="6" spans="1:9" ht="45.75" thickBot="1" x14ac:dyDescent="0.25">
      <c r="A6" s="35" t="s">
        <v>14</v>
      </c>
      <c r="B6" s="36" t="s">
        <v>15</v>
      </c>
      <c r="C6" s="37" t="s">
        <v>16</v>
      </c>
      <c r="D6" s="37" t="s">
        <v>69</v>
      </c>
      <c r="E6" s="37" t="s">
        <v>18</v>
      </c>
      <c r="F6" s="38" t="s">
        <v>86</v>
      </c>
      <c r="G6" s="38" t="s">
        <v>70</v>
      </c>
      <c r="H6" s="38" t="s">
        <v>20</v>
      </c>
      <c r="I6" s="7" t="s">
        <v>71</v>
      </c>
    </row>
    <row r="7" spans="1:9" x14ac:dyDescent="0.2">
      <c r="A7" s="39">
        <v>1</v>
      </c>
      <c r="B7" s="40">
        <v>2015</v>
      </c>
      <c r="C7" s="41" t="s">
        <v>87</v>
      </c>
      <c r="D7" s="42" t="s">
        <v>88</v>
      </c>
      <c r="E7" s="43" t="s">
        <v>89</v>
      </c>
      <c r="F7" s="44" t="s">
        <v>90</v>
      </c>
      <c r="G7" s="44"/>
      <c r="H7" s="44"/>
      <c r="I7" s="45">
        <v>5370.04</v>
      </c>
    </row>
    <row r="8" spans="1:9" ht="25.5" x14ac:dyDescent="0.2">
      <c r="A8" s="39">
        <v>2</v>
      </c>
      <c r="B8" s="40">
        <v>2015</v>
      </c>
      <c r="C8" s="41" t="s">
        <v>87</v>
      </c>
      <c r="D8" s="42" t="s">
        <v>91</v>
      </c>
      <c r="E8" s="43" t="s">
        <v>92</v>
      </c>
      <c r="F8" s="44"/>
      <c r="G8" s="44"/>
      <c r="H8" s="44"/>
      <c r="I8" s="45">
        <v>562.91999999999996</v>
      </c>
    </row>
    <row r="9" spans="1:9" x14ac:dyDescent="0.2">
      <c r="A9" s="39">
        <v>3</v>
      </c>
      <c r="B9" s="40">
        <v>2015</v>
      </c>
      <c r="C9" s="41" t="s">
        <v>87</v>
      </c>
      <c r="D9" s="42"/>
      <c r="E9" s="43" t="s">
        <v>93</v>
      </c>
      <c r="F9" s="44" t="s">
        <v>94</v>
      </c>
      <c r="G9" s="44">
        <v>201</v>
      </c>
      <c r="H9" s="70">
        <v>42185</v>
      </c>
      <c r="I9" s="45">
        <v>4326.21</v>
      </c>
    </row>
    <row r="10" spans="1:9" x14ac:dyDescent="0.2">
      <c r="A10" s="39"/>
      <c r="B10" s="40"/>
      <c r="C10" s="41"/>
      <c r="D10" s="42"/>
      <c r="E10" s="43"/>
      <c r="F10" s="44"/>
      <c r="G10" s="44"/>
      <c r="H10" s="44"/>
      <c r="I10" s="45"/>
    </row>
    <row r="11" spans="1:9" x14ac:dyDescent="0.2">
      <c r="A11" s="39"/>
      <c r="B11" s="40"/>
      <c r="C11" s="41"/>
      <c r="D11" s="42"/>
      <c r="E11" s="43"/>
      <c r="F11" s="44"/>
      <c r="G11" s="44"/>
      <c r="H11" s="44"/>
      <c r="I11" s="45"/>
    </row>
    <row r="12" spans="1:9" x14ac:dyDescent="0.2">
      <c r="A12" s="39"/>
      <c r="B12" s="40"/>
      <c r="C12" s="41"/>
      <c r="D12" s="42"/>
      <c r="E12" s="43"/>
      <c r="F12" s="44"/>
      <c r="G12" s="44"/>
      <c r="H12" s="44"/>
      <c r="I12" s="45"/>
    </row>
    <row r="13" spans="1:9" x14ac:dyDescent="0.2">
      <c r="A13" s="39"/>
      <c r="B13" s="40"/>
      <c r="C13" s="41"/>
      <c r="D13" s="42"/>
      <c r="E13" s="43"/>
      <c r="F13" s="44"/>
      <c r="G13" s="44"/>
      <c r="H13" s="44"/>
      <c r="I13" s="45"/>
    </row>
    <row r="14" spans="1:9" x14ac:dyDescent="0.2">
      <c r="A14" s="39"/>
      <c r="B14" s="40"/>
      <c r="C14" s="41"/>
      <c r="D14" s="42"/>
      <c r="E14" s="43"/>
      <c r="F14" s="44"/>
      <c r="G14" s="44"/>
      <c r="H14" s="44"/>
      <c r="I14" s="45"/>
    </row>
    <row r="15" spans="1:9" x14ac:dyDescent="0.2">
      <c r="A15" s="39"/>
      <c r="B15" s="135" t="s">
        <v>84</v>
      </c>
      <c r="C15" s="136"/>
      <c r="D15" s="136"/>
      <c r="E15" s="136"/>
      <c r="F15" s="136"/>
      <c r="G15" s="136"/>
      <c r="H15" s="137"/>
      <c r="I15" s="45">
        <f>1306.8*2</f>
        <v>2613.6</v>
      </c>
    </row>
    <row r="16" spans="1:9" ht="15.75" thickBot="1" x14ac:dyDescent="0.25">
      <c r="A16" s="46"/>
      <c r="B16" s="130" t="s">
        <v>72</v>
      </c>
      <c r="C16" s="131"/>
      <c r="D16" s="131"/>
      <c r="E16" s="131"/>
      <c r="F16" s="131"/>
      <c r="G16" s="131"/>
      <c r="H16" s="132"/>
      <c r="I16" s="47">
        <f>'выборка 15'!AQ15+'выборка 15'!AR15</f>
        <v>354.75494999999995</v>
      </c>
    </row>
    <row r="17" spans="1:9" ht="15.75" thickBot="1" x14ac:dyDescent="0.3">
      <c r="A17" s="114" t="s">
        <v>73</v>
      </c>
      <c r="B17" s="115"/>
      <c r="C17" s="115"/>
      <c r="D17" s="48"/>
      <c r="E17" s="48"/>
      <c r="F17" s="48"/>
      <c r="G17" s="48"/>
      <c r="H17" s="48"/>
      <c r="I17" s="49">
        <f>SUM(I7:I16)</f>
        <v>13227.524950000001</v>
      </c>
    </row>
    <row r="18" spans="1:9" x14ac:dyDescent="0.2">
      <c r="A18" s="133"/>
      <c r="B18" s="133"/>
      <c r="C18" s="134"/>
      <c r="D18" s="134"/>
      <c r="E18" s="134"/>
      <c r="F18" s="134"/>
      <c r="G18" s="134"/>
      <c r="H18" s="134"/>
      <c r="I18" s="134"/>
    </row>
    <row r="22" spans="1:9" ht="15" x14ac:dyDescent="0.25">
      <c r="A22" s="128" t="s">
        <v>96</v>
      </c>
      <c r="B22" s="128"/>
      <c r="C22" s="128"/>
      <c r="D22" s="128"/>
      <c r="E22" s="128"/>
      <c r="F22" s="128"/>
      <c r="G22" s="128"/>
      <c r="H22" s="128"/>
      <c r="I22" s="128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ТР 17</vt:lpstr>
      <vt:lpstr>расход  ТР 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2018-02-27T06:15:55Z</cp:lastPrinted>
  <dcterms:created xsi:type="dcterms:W3CDTF">2015-02-24T21:57:31Z</dcterms:created>
  <dcterms:modified xsi:type="dcterms:W3CDTF">2018-04-01T19:16:00Z</dcterms:modified>
</cp:coreProperties>
</file>