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8195" windowHeight="11505" firstSheet="4" activeTab="4"/>
  </bookViews>
  <sheets>
    <sheet name="выборка 15" sheetId="3" state="hidden" r:id="rId1"/>
    <sheet name="общий отчет по дому за 15 г" sheetId="1" state="hidden" r:id="rId2"/>
    <sheet name="отчет тек. ремонт" sheetId="4" state="hidden" r:id="rId3"/>
    <sheet name="расход по дому ТР 15" sheetId="2" state="hidden" r:id="rId4"/>
    <sheet name="отчетТР" sheetId="7" r:id="rId5"/>
    <sheet name="расход по дому ТР)" sheetId="8" r:id="rId6"/>
  </sheets>
  <calcPr calcId="145621" refMode="R1C1"/>
</workbook>
</file>

<file path=xl/calcChain.xml><?xml version="1.0" encoding="utf-8"?>
<calcChain xmlns="http://schemas.openxmlformats.org/spreadsheetml/2006/main">
  <c r="F11" i="8" l="1"/>
  <c r="C9" i="7" l="1"/>
  <c r="B9" i="7" l="1"/>
  <c r="E8" i="1"/>
  <c r="AI9" i="3"/>
  <c r="AG9" i="3"/>
  <c r="AE9" i="3"/>
  <c r="AC9" i="3"/>
  <c r="O9" i="3"/>
  <c r="T14" i="3"/>
  <c r="T13" i="3"/>
  <c r="T12" i="3"/>
  <c r="T11" i="3"/>
  <c r="T10" i="3"/>
  <c r="T9" i="3"/>
  <c r="T8" i="3"/>
  <c r="T7" i="3"/>
  <c r="T6" i="3"/>
  <c r="T5" i="3"/>
  <c r="T4" i="3"/>
  <c r="T3" i="3"/>
  <c r="Q14" i="3"/>
  <c r="Q13" i="3"/>
  <c r="Q12" i="3"/>
  <c r="Q11" i="3"/>
  <c r="Q10" i="3"/>
  <c r="Q9" i="3"/>
  <c r="Q8" i="3"/>
  <c r="Q7" i="3"/>
  <c r="Q6" i="3"/>
  <c r="Q5" i="3"/>
  <c r="Q4" i="3"/>
  <c r="Q3" i="3"/>
  <c r="E7" i="1"/>
  <c r="S15" i="3"/>
  <c r="P15" i="3"/>
  <c r="AM15" i="3"/>
  <c r="AJ15" i="3"/>
  <c r="AO14" i="3"/>
  <c r="AO13" i="3"/>
  <c r="AO12" i="3"/>
  <c r="AO11" i="3"/>
  <c r="AO10" i="3"/>
  <c r="AO9" i="3"/>
  <c r="AO8" i="3"/>
  <c r="AO7" i="3"/>
  <c r="AO6" i="3"/>
  <c r="AO5" i="3"/>
  <c r="AO4" i="3"/>
  <c r="AO15" i="3" s="1"/>
  <c r="AN14" i="3"/>
  <c r="AP14" i="3" s="1"/>
  <c r="AN13" i="3"/>
  <c r="AP13" i="3" s="1"/>
  <c r="AN12" i="3"/>
  <c r="AP12" i="3" s="1"/>
  <c r="AN11" i="3"/>
  <c r="AP11" i="3" s="1"/>
  <c r="AN10" i="3"/>
  <c r="AP10" i="3" s="1"/>
  <c r="AN9" i="3"/>
  <c r="AP9" i="3" s="1"/>
  <c r="AN8" i="3"/>
  <c r="AP8" i="3" s="1"/>
  <c r="AN7" i="3"/>
  <c r="AP7" i="3" s="1"/>
  <c r="AN6" i="3"/>
  <c r="AP6" i="3" s="1"/>
  <c r="AN5" i="3"/>
  <c r="AP5" i="3" s="1"/>
  <c r="AN4" i="3"/>
  <c r="AP4" i="3" s="1"/>
  <c r="AK14" i="3"/>
  <c r="AK13" i="3"/>
  <c r="AK12" i="3"/>
  <c r="AK11" i="3"/>
  <c r="AK10" i="3"/>
  <c r="AK9" i="3"/>
  <c r="AK8" i="3"/>
  <c r="AK7" i="3"/>
  <c r="AK6" i="3"/>
  <c r="AK5" i="3"/>
  <c r="AK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O3" i="3"/>
  <c r="AN3" i="3"/>
  <c r="AP3" i="3" s="1"/>
  <c r="AK3" i="3"/>
  <c r="M3" i="3"/>
  <c r="H3" i="3"/>
  <c r="N3" i="3" s="1"/>
  <c r="E3" i="3"/>
  <c r="Q15" i="3" l="1"/>
  <c r="C8" i="1" s="1"/>
  <c r="T15" i="3"/>
  <c r="AP15" i="3"/>
  <c r="G15" i="3"/>
  <c r="C10" i="4" s="1"/>
  <c r="D15" i="3"/>
  <c r="B10" i="4" s="1"/>
  <c r="D9" i="7" l="1"/>
  <c r="D11" i="7" s="1"/>
  <c r="D8" i="1"/>
  <c r="F8" i="1"/>
  <c r="E10" i="4"/>
  <c r="E13" i="4" s="1"/>
  <c r="E6" i="1" s="1"/>
  <c r="F13" i="4"/>
  <c r="AL15" i="3" l="1"/>
  <c r="AI15" i="3"/>
  <c r="AN15" i="3"/>
  <c r="AK15" i="3"/>
  <c r="C7" i="1" s="1"/>
  <c r="C15" i="3"/>
  <c r="F15" i="3"/>
  <c r="I15" i="3"/>
  <c r="J15" i="3"/>
  <c r="K15" i="3"/>
  <c r="L15" i="3"/>
  <c r="O15" i="3"/>
  <c r="R15" i="3"/>
  <c r="U15" i="3"/>
  <c r="V15" i="3"/>
  <c r="W15" i="3"/>
  <c r="X15" i="3"/>
  <c r="Y15" i="3"/>
  <c r="C9" i="1" s="1"/>
  <c r="Z15" i="3"/>
  <c r="D9" i="1" s="1"/>
  <c r="AA15" i="3"/>
  <c r="AB15" i="3"/>
  <c r="AC15" i="3"/>
  <c r="C11" i="1" s="1"/>
  <c r="AD15" i="3"/>
  <c r="D11" i="1" s="1"/>
  <c r="AE15" i="3"/>
  <c r="C13" i="1" s="1"/>
  <c r="AF15" i="3"/>
  <c r="D13" i="1" s="1"/>
  <c r="F13" i="1" s="1"/>
  <c r="AG15" i="3"/>
  <c r="C14" i="1" s="1"/>
  <c r="AH15" i="3"/>
  <c r="D14" i="1" s="1"/>
  <c r="M15" i="3"/>
  <c r="H15" i="3"/>
  <c r="E15" i="3"/>
  <c r="C7" i="4" l="1"/>
  <c r="C13" i="4" s="1"/>
  <c r="B7" i="4"/>
  <c r="B13" i="4" s="1"/>
  <c r="C6" i="1" s="1"/>
  <c r="N15" i="3"/>
  <c r="I11" i="2" s="1"/>
  <c r="I12" i="2" s="1"/>
  <c r="D7" i="1" l="1"/>
  <c r="D6" i="1"/>
  <c r="F7" i="1"/>
  <c r="D7" i="4"/>
  <c r="D13" i="4" s="1"/>
  <c r="G15" i="4" s="1"/>
  <c r="F6" i="1" s="1"/>
  <c r="G7" i="4" l="1"/>
  <c r="G13" i="4" s="1"/>
</calcChain>
</file>

<file path=xl/sharedStrings.xml><?xml version="1.0" encoding="utf-8"?>
<sst xmlns="http://schemas.openxmlformats.org/spreadsheetml/2006/main" count="133" uniqueCount="102">
  <si>
    <t>название</t>
  </si>
  <si>
    <t>Ремонт жилья</t>
  </si>
  <si>
    <t>Техническое обслуживание вентканалов и дымоходов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</si>
  <si>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</si>
  <si>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</si>
  <si>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</si>
  <si>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</si>
  <si>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</si>
  <si>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</si>
  <si>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</si>
  <si>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</si>
  <si>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</si>
  <si>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</si>
  <si>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</si>
  <si>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</si>
  <si>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</si>
  <si>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</si>
  <si>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</si>
  <si>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ед.изм.</t>
  </si>
  <si>
    <t>кол-во</t>
  </si>
  <si>
    <t>сумма ден. Средств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</si>
  <si>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</si>
  <si>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</si>
  <si>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</si>
  <si>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</si>
  <si>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</si>
  <si>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</si>
  <si>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</si>
  <si>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</si>
  <si>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</si>
  <si>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</si>
  <si>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</si>
  <si>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</si>
  <si>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</si>
  <si>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</si>
  <si>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</si>
  <si>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</si>
  <si>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</si>
  <si>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</si>
  <si>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</si>
  <si>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</si>
  <si>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</si>
  <si>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</si>
  <si>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</si>
  <si>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</si>
  <si>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</si>
  <si>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</si>
  <si>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</si>
  <si>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</si>
  <si>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</si>
  <si>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</si>
  <si>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</si>
  <si>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</si>
  <si>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</si>
  <si>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</si>
  <si>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</si>
  <si>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</si>
  <si>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</si>
  <si>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</si>
  <si>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</si>
  <si>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</si>
  <si>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</si>
  <si>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Узлы учета</t>
  </si>
  <si>
    <t>Доп. Статья</t>
  </si>
  <si>
    <t>Ремонт жилья: субабоненты</t>
  </si>
  <si>
    <t>Узлы учета: субабоненты</t>
  </si>
  <si>
    <t>Доп. Статья: субабоненты</t>
  </si>
  <si>
    <t>Ремонт жилья: итого</t>
  </si>
  <si>
    <t xml:space="preserve">место проведения работ 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</si>
  <si>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</si>
  <si>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</si>
  <si>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</si>
  <si>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</si>
  <si>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Транспортная, 137</t>
  </si>
  <si>
    <t>Итого</t>
  </si>
  <si>
    <t>начислено за дымоходы и вент каналы. Жил.</t>
  </si>
  <si>
    <t>получено за дымоходы и вент каналы. Жил.</t>
  </si>
  <si>
    <t>задолженность по данной статье</t>
  </si>
  <si>
    <t>остаток на данный период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</si>
  <si>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</si>
  <si>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</si>
  <si>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Остаток денежных средств дома на 31.07.2015 г</t>
  </si>
  <si>
    <t xml:space="preserve">Информация о выполненных работах по статье "Ремонт жилья" по адресу ул. Транспортная, 137  за период 01.06.2015 г по 31.07.2015 г </t>
  </si>
  <si>
    <t>Информация о собранных и израсходованных денежных средствах по статье "Ремонт Жилья" за период с 01.06.2015 г по 31.07.2015 г по адресу ул. Транспортная, 137</t>
  </si>
  <si>
    <t>в доме по  адресу ул. Транспортная, 137 за период с 01.06.2015 по 31.07.2015гг.</t>
  </si>
  <si>
    <t>Генеральный директор ООО У0 "ТаганСервис"____________________________________________</t>
  </si>
  <si>
    <t>Информация о выполненных работах  по статье " Ремонт жилья"</t>
  </si>
  <si>
    <t xml:space="preserve"> Ремонт жилья</t>
  </si>
  <si>
    <t>Остаток денежных средств дома по статье "Ремонт жилья" на 31.12.2017 г</t>
  </si>
  <si>
    <t>дебиторская задолженность жителей по состоянию  на 01.01.2018 г. состовляет:</t>
  </si>
  <si>
    <t>в доме по адресу ул. П.Тольятти, 22/1</t>
  </si>
  <si>
    <t>за период с 01.09.2017 г по 31.12.2017 г</t>
  </si>
  <si>
    <t>ноябрь</t>
  </si>
  <si>
    <t xml:space="preserve">подъезд 1 </t>
  </si>
  <si>
    <t>ремонт кровли</t>
  </si>
  <si>
    <t>кв. 21-25</t>
  </si>
  <si>
    <t>смена труб КНС ф110мм</t>
  </si>
  <si>
    <t>декабрь</t>
  </si>
  <si>
    <t>фасад</t>
  </si>
  <si>
    <t>герметизация МПШ</t>
  </si>
  <si>
    <t>Информация о собранных и израсходованных денежных средствах по статье " Ремонт Жилья" за период с 01.09.2017 г по 31.12.2017 г по адресу ул. П.Тольятти, 22/1</t>
  </si>
  <si>
    <t>Сальдо на 01.09.2017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</si>
</sst>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4" xfId="0" applyBorder="1"/>
    <xf numFmtId="0" fontId="0" fillId="0" borderId="11" xfId="0" applyBorder="1"/>
    <xf numFmtId="0" fontId="0" fillId="0" borderId="20" xfId="0" applyBorder="1"/>
    <xf numFmtId="0" fontId="0" fillId="0" borderId="21" xfId="0" applyBorder="1"/>
    <xf numFmtId="0" fontId="1" fillId="0" borderId="3" xfId="0" applyFont="1" applyBorder="1"/>
    <xf numFmtId="0" fontId="1" fillId="0" borderId="20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0" fillId="2" borderId="3" xfId="0" applyFill="1" applyBorder="1"/>
    <xf numFmtId="0" fontId="0" fillId="2" borderId="11" xfId="0" applyFill="1" applyBorder="1"/>
    <xf numFmtId="2" fontId="0" fillId="2" borderId="22" xfId="0" applyNumberFormat="1" applyFill="1" applyBorder="1"/>
    <xf numFmtId="2" fontId="0" fillId="2" borderId="12" xfId="0" applyNumberFormat="1" applyFill="1" applyBorder="1"/>
    <xf numFmtId="2" fontId="0" fillId="0" borderId="1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1" xfId="0" applyNumberFormat="1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20" xfId="0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1" fillId="0" borderId="4" xfId="0" applyFont="1" applyBorder="1"/>
    <xf numFmtId="0" fontId="4" fillId="0" borderId="20" xfId="0" applyFont="1" applyBorder="1"/>
    <xf numFmtId="0" fontId="4" fillId="0" borderId="11" xfId="0" applyFont="1" applyBorder="1"/>
    <xf numFmtId="2" fontId="4" fillId="0" borderId="11" xfId="0" applyNumberFormat="1" applyFont="1" applyBorder="1"/>
    <xf numFmtId="2" fontId="4" fillId="0" borderId="0" xfId="0" applyNumberFormat="1" applyFont="1"/>
    <xf numFmtId="0" fontId="0" fillId="0" borderId="26" xfId="0" applyNumberFormat="1" applyBorder="1" applyAlignment="1">
      <alignment horizontal="center" vertical="center"/>
    </xf>
    <xf numFmtId="164" fontId="0" fillId="0" borderId="27" xfId="0" applyNumberFormat="1" applyBorder="1" applyAlignment="1">
      <alignment vertical="center"/>
    </xf>
    <xf numFmtId="164" fontId="4" fillId="0" borderId="9" xfId="0" applyNumberFormat="1" applyFont="1" applyBorder="1" applyAlignment="1"/>
    <xf numFmtId="164" fontId="4" fillId="0" borderId="13" xfId="0" applyNumberFormat="1" applyFont="1" applyBorder="1" applyAlignment="1"/>
    <xf numFmtId="2" fontId="0" fillId="2" borderId="3" xfId="0" applyNumberFormat="1" applyFill="1" applyBorder="1"/>
    <xf numFmtId="2" fontId="4" fillId="0" borderId="21" xfId="0" applyNumberFormat="1" applyFont="1" applyBorder="1"/>
    <xf numFmtId="0" fontId="1" fillId="0" borderId="29" xfId="0" applyFont="1" applyBorder="1" applyAlignment="1">
      <alignment wrapText="1"/>
    </xf>
    <xf numFmtId="0" fontId="0" fillId="0" borderId="30" xfId="0" applyBorder="1"/>
    <xf numFmtId="0" fontId="1" fillId="0" borderId="32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0" fillId="0" borderId="25" xfId="0" applyBorder="1"/>
    <xf numFmtId="0" fontId="1" fillId="0" borderId="34" xfId="0" applyFont="1" applyBorder="1" applyAlignment="1">
      <alignment wrapText="1"/>
    </xf>
    <xf numFmtId="0" fontId="0" fillId="0" borderId="18" xfId="0" applyBorder="1"/>
    <xf numFmtId="0" fontId="0" fillId="0" borderId="19" xfId="0" applyBorder="1"/>
    <xf numFmtId="0" fontId="0" fillId="0" borderId="10" xfId="0" applyBorder="1"/>
    <xf numFmtId="2" fontId="0" fillId="0" borderId="31" xfId="0" applyNumberFormat="1" applyBorder="1"/>
    <xf numFmtId="2" fontId="0" fillId="0" borderId="33" xfId="0" applyNumberFormat="1" applyBorder="1"/>
    <xf numFmtId="2" fontId="0" fillId="0" borderId="25" xfId="0" applyNumberFormat="1" applyBorder="1"/>
    <xf numFmtId="0" fontId="5" fillId="0" borderId="0" xfId="0" applyFont="1" applyAlignment="1">
      <alignment horizontal="left" wrapText="1"/>
    </xf>
    <xf numFmtId="0" fontId="0" fillId="0" borderId="14" xfId="0" applyBorder="1" applyAlignment="1">
      <alignment wrapText="1"/>
    </xf>
    <xf numFmtId="0" fontId="1" fillId="0" borderId="0" xfId="0" applyFont="1" applyFill="1" applyBorder="1" applyAlignment="1"/>
    <xf numFmtId="0" fontId="4" fillId="0" borderId="0" xfId="0" applyFont="1" applyAlignment="1"/>
    <xf numFmtId="0" fontId="10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6" fillId="0" borderId="15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wrapText="1"/>
    </xf>
    <xf numFmtId="4" fontId="10" fillId="0" borderId="0" xfId="0" applyNumberFormat="1" applyFont="1"/>
    <xf numFmtId="4" fontId="9" fillId="0" borderId="0" xfId="0" applyNumberFormat="1" applyFont="1" applyAlignment="1">
      <alignment horizontal="right" wrapText="1"/>
    </xf>
    <xf numFmtId="0" fontId="6" fillId="0" borderId="35" xfId="0" applyFont="1" applyBorder="1" applyAlignment="1">
      <alignment horizontal="center" vertical="center" wrapText="1"/>
    </xf>
    <xf numFmtId="0" fontId="6" fillId="0" borderId="25" xfId="0" applyFont="1" applyBorder="1" applyAlignment="1">
      <alignment wrapText="1"/>
    </xf>
    <xf numFmtId="4" fontId="0" fillId="0" borderId="27" xfId="0" applyNumberFormat="1" applyBorder="1" applyAlignment="1">
      <alignment horizontal="right" vertical="center"/>
    </xf>
    <xf numFmtId="0" fontId="1" fillId="0" borderId="36" xfId="0" applyFont="1" applyBorder="1"/>
    <xf numFmtId="4" fontId="0" fillId="0" borderId="23" xfId="0" applyNumberFormat="1" applyBorder="1" applyAlignment="1">
      <alignment vertical="center"/>
    </xf>
    <xf numFmtId="4" fontId="4" fillId="0" borderId="21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0" fillId="0" borderId="24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164" fontId="0" fillId="0" borderId="25" xfId="0" applyNumberFormat="1" applyFont="1" applyBorder="1" applyAlignment="1">
      <alignment vertic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15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24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4" fillId="0" borderId="5" xfId="0" applyNumberFormat="1" applyFont="1" applyBorder="1" applyAlignment="1">
      <alignment horizontal="left" vertical="center"/>
    </xf>
    <xf numFmtId="0" fontId="4" fillId="0" borderId="6" xfId="0" applyNumberFormat="1" applyFont="1" applyBorder="1" applyAlignment="1">
      <alignment horizontal="left" vertical="center"/>
    </xf>
    <xf numFmtId="0" fontId="8" fillId="0" borderId="28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"/>
  <sheetViews>
    <sheetView topLeftCell="V2" workbookViewId="0">
      <selection activeCell="AL11" sqref="AL11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7" width="12.140625" customWidth="1"/>
    <col min="18" max="20" width="11.85546875" customWidth="1"/>
    <col min="21" max="21" width="10.140625" customWidth="1"/>
    <col min="22" max="22" width="10.5703125" customWidth="1"/>
  </cols>
  <sheetData>
    <row r="1" spans="1:42" ht="13.5" thickBot="1" x14ac:dyDescent="0.25"/>
    <row r="2" spans="1:42" ht="55.5" customHeight="1" thickBot="1" x14ac:dyDescent="0.25">
      <c r="A2" s="12" t="s">
        <v>23</v>
      </c>
      <c r="B2" s="13" t="s">
        <v>24</v>
      </c>
      <c r="C2" s="13" t="s">
        <v>25</v>
      </c>
      <c r="D2" s="13" t="s">
        <v>27</v>
      </c>
      <c r="E2" s="16" t="s">
        <v>34</v>
      </c>
      <c r="F2" s="13" t="s">
        <v>26</v>
      </c>
      <c r="G2" s="13" t="s">
        <v>28</v>
      </c>
      <c r="H2" s="16" t="s">
        <v>35</v>
      </c>
      <c r="I2" s="13" t="s">
        <v>29</v>
      </c>
      <c r="J2" s="13" t="s">
        <v>30</v>
      </c>
      <c r="K2" s="13" t="s">
        <v>52</v>
      </c>
      <c r="L2" s="13" t="s">
        <v>31</v>
      </c>
      <c r="M2" s="16" t="s">
        <v>32</v>
      </c>
      <c r="N2" s="16" t="s">
        <v>33</v>
      </c>
      <c r="O2" s="14" t="s">
        <v>36</v>
      </c>
      <c r="P2" s="14" t="s">
        <v>75</v>
      </c>
      <c r="Q2" s="14" t="s">
        <v>74</v>
      </c>
      <c r="R2" s="14" t="s">
        <v>37</v>
      </c>
      <c r="S2" s="14" t="s">
        <v>76</v>
      </c>
      <c r="T2" s="14" t="s">
        <v>74</v>
      </c>
      <c r="U2" s="14" t="s">
        <v>38</v>
      </c>
      <c r="V2" s="14" t="s">
        <v>39</v>
      </c>
      <c r="W2" s="14" t="s">
        <v>40</v>
      </c>
      <c r="X2" s="14" t="s">
        <v>41</v>
      </c>
      <c r="Y2" s="14" t="s">
        <v>42</v>
      </c>
      <c r="Z2" s="14" t="s">
        <v>43</v>
      </c>
      <c r="AA2" s="14" t="s">
        <v>44</v>
      </c>
      <c r="AB2" s="14" t="s">
        <v>45</v>
      </c>
      <c r="AC2" s="14" t="s">
        <v>46</v>
      </c>
      <c r="AD2" s="14" t="s">
        <v>47</v>
      </c>
      <c r="AE2" s="14" t="s">
        <v>48</v>
      </c>
      <c r="AF2" s="14" t="s">
        <v>49</v>
      </c>
      <c r="AG2" s="14" t="s">
        <v>50</v>
      </c>
      <c r="AH2" s="15" t="s">
        <v>51</v>
      </c>
      <c r="AI2" s="13" t="s">
        <v>54</v>
      </c>
      <c r="AJ2" s="13" t="s">
        <v>27</v>
      </c>
      <c r="AK2" s="16" t="s">
        <v>34</v>
      </c>
      <c r="AL2" s="13" t="s">
        <v>55</v>
      </c>
      <c r="AM2" s="13" t="s">
        <v>28</v>
      </c>
      <c r="AN2" s="16" t="s">
        <v>35</v>
      </c>
      <c r="AO2" s="16" t="s">
        <v>72</v>
      </c>
      <c r="AP2" s="16" t="s">
        <v>33</v>
      </c>
    </row>
    <row r="3" spans="1:42" x14ac:dyDescent="0.2">
      <c r="A3" s="11" t="s">
        <v>73</v>
      </c>
      <c r="B3" s="3">
        <v>1230.2</v>
      </c>
      <c r="C3" s="3">
        <v>0</v>
      </c>
      <c r="D3" s="3">
        <v>0</v>
      </c>
      <c r="E3" s="17">
        <f>C3+D3</f>
        <v>0</v>
      </c>
      <c r="F3" s="3">
        <v>0</v>
      </c>
      <c r="G3" s="3">
        <v>0</v>
      </c>
      <c r="H3" s="17">
        <f>F3+G3</f>
        <v>0</v>
      </c>
      <c r="I3" s="3">
        <v>0</v>
      </c>
      <c r="J3" s="3">
        <v>0</v>
      </c>
      <c r="K3" s="3">
        <v>0</v>
      </c>
      <c r="L3" s="3">
        <v>0</v>
      </c>
      <c r="M3" s="17">
        <f>(I3+J3+L3)*1.5%</f>
        <v>0</v>
      </c>
      <c r="N3" s="19">
        <f>H3*1.5%</f>
        <v>0</v>
      </c>
      <c r="O3" s="3">
        <v>0</v>
      </c>
      <c r="P3" s="3">
        <v>0</v>
      </c>
      <c r="Q3" s="3">
        <f>O3+P3</f>
        <v>0</v>
      </c>
      <c r="R3" s="3">
        <v>0</v>
      </c>
      <c r="S3" s="3">
        <v>0</v>
      </c>
      <c r="T3" s="3">
        <f>R3+S3</f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17">
        <f>AI3+AJ3</f>
        <v>0</v>
      </c>
      <c r="AL3" s="3">
        <v>0</v>
      </c>
      <c r="AM3" s="3">
        <v>0</v>
      </c>
      <c r="AN3" s="17">
        <f>AL3+AM3</f>
        <v>0</v>
      </c>
      <c r="AO3" s="39">
        <f>AF3*1.5%</f>
        <v>0</v>
      </c>
      <c r="AP3" s="19">
        <f>AN3*1.5%</f>
        <v>0</v>
      </c>
    </row>
    <row r="4" spans="1:42" x14ac:dyDescent="0.2">
      <c r="A4" s="11" t="s">
        <v>73</v>
      </c>
      <c r="B4" s="3">
        <v>1230.2</v>
      </c>
      <c r="C4" s="3">
        <v>0</v>
      </c>
      <c r="D4" s="3">
        <v>0</v>
      </c>
      <c r="E4" s="17">
        <f t="shared" ref="E4:E14" si="0">C4+D4</f>
        <v>0</v>
      </c>
      <c r="F4" s="3">
        <v>0</v>
      </c>
      <c r="G4" s="3">
        <v>0</v>
      </c>
      <c r="H4" s="17">
        <f t="shared" ref="H4:H14" si="1">F4+G4</f>
        <v>0</v>
      </c>
      <c r="I4" s="3">
        <v>0</v>
      </c>
      <c r="J4" s="3">
        <v>0</v>
      </c>
      <c r="K4" s="3">
        <v>0</v>
      </c>
      <c r="L4" s="3">
        <v>0</v>
      </c>
      <c r="M4" s="17">
        <f t="shared" ref="M4:M14" si="2">(I4+J4+L4)*1.5%</f>
        <v>0</v>
      </c>
      <c r="N4" s="19">
        <f t="shared" ref="N4:N14" si="3">H4*1.5%</f>
        <v>0</v>
      </c>
      <c r="O4" s="3">
        <v>0</v>
      </c>
      <c r="P4" s="3">
        <v>0</v>
      </c>
      <c r="Q4" s="3">
        <f t="shared" ref="Q4:Q14" si="4">O4+P4</f>
        <v>0</v>
      </c>
      <c r="R4" s="3">
        <v>0</v>
      </c>
      <c r="S4" s="3">
        <v>0</v>
      </c>
      <c r="T4" s="3">
        <f t="shared" ref="T4:T14" si="5">R4+S4</f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17">
        <f t="shared" ref="AK4:AK14" si="6">AI4+AJ4</f>
        <v>0</v>
      </c>
      <c r="AL4" s="3">
        <v>0</v>
      </c>
      <c r="AM4" s="3">
        <v>0</v>
      </c>
      <c r="AN4" s="17">
        <f t="shared" ref="AN4:AN14" si="7">AL4+AM4</f>
        <v>0</v>
      </c>
      <c r="AO4" s="39">
        <f t="shared" ref="AO4:AO14" si="8">AF4*1.5%</f>
        <v>0</v>
      </c>
      <c r="AP4" s="19">
        <f t="shared" ref="AP4:AP14" si="9">AN4*1.5%</f>
        <v>0</v>
      </c>
    </row>
    <row r="5" spans="1:42" x14ac:dyDescent="0.2">
      <c r="A5" s="11" t="s">
        <v>73</v>
      </c>
      <c r="B5" s="3">
        <v>1230.2</v>
      </c>
      <c r="C5" s="3">
        <v>0</v>
      </c>
      <c r="D5" s="3">
        <v>0</v>
      </c>
      <c r="E5" s="17">
        <f t="shared" si="0"/>
        <v>0</v>
      </c>
      <c r="F5" s="3">
        <v>0</v>
      </c>
      <c r="G5" s="3">
        <v>0</v>
      </c>
      <c r="H5" s="17">
        <f t="shared" si="1"/>
        <v>0</v>
      </c>
      <c r="I5" s="3">
        <v>0</v>
      </c>
      <c r="J5" s="3">
        <v>0</v>
      </c>
      <c r="K5" s="3">
        <v>0</v>
      </c>
      <c r="L5" s="3">
        <v>0</v>
      </c>
      <c r="M5" s="17">
        <f t="shared" si="2"/>
        <v>0</v>
      </c>
      <c r="N5" s="19">
        <f t="shared" si="3"/>
        <v>0</v>
      </c>
      <c r="O5" s="3">
        <v>0</v>
      </c>
      <c r="P5" s="3">
        <v>0</v>
      </c>
      <c r="Q5" s="3">
        <f t="shared" si="4"/>
        <v>0</v>
      </c>
      <c r="R5" s="3">
        <v>0</v>
      </c>
      <c r="S5" s="3">
        <v>0</v>
      </c>
      <c r="T5" s="3">
        <f t="shared" si="5"/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17">
        <f t="shared" si="6"/>
        <v>0</v>
      </c>
      <c r="AL5" s="3">
        <v>0</v>
      </c>
      <c r="AM5" s="3">
        <v>0</v>
      </c>
      <c r="AN5" s="17">
        <f t="shared" si="7"/>
        <v>0</v>
      </c>
      <c r="AO5" s="39">
        <f t="shared" si="8"/>
        <v>0</v>
      </c>
      <c r="AP5" s="19">
        <f t="shared" si="9"/>
        <v>0</v>
      </c>
    </row>
    <row r="6" spans="1:42" x14ac:dyDescent="0.2">
      <c r="A6" s="11" t="s">
        <v>73</v>
      </c>
      <c r="B6" s="3">
        <v>1230.2</v>
      </c>
      <c r="C6" s="3">
        <v>0</v>
      </c>
      <c r="D6" s="3">
        <v>0</v>
      </c>
      <c r="E6" s="17">
        <f t="shared" si="0"/>
        <v>0</v>
      </c>
      <c r="F6" s="3">
        <v>0</v>
      </c>
      <c r="G6" s="3">
        <v>0</v>
      </c>
      <c r="H6" s="17">
        <f t="shared" si="1"/>
        <v>0</v>
      </c>
      <c r="I6" s="3">
        <v>0</v>
      </c>
      <c r="J6" s="3">
        <v>0</v>
      </c>
      <c r="K6" s="3">
        <v>0</v>
      </c>
      <c r="L6" s="3">
        <v>0</v>
      </c>
      <c r="M6" s="17">
        <f t="shared" si="2"/>
        <v>0</v>
      </c>
      <c r="N6" s="19">
        <f t="shared" si="3"/>
        <v>0</v>
      </c>
      <c r="O6" s="3">
        <v>0</v>
      </c>
      <c r="P6" s="3">
        <v>0</v>
      </c>
      <c r="Q6" s="3">
        <f t="shared" si="4"/>
        <v>0</v>
      </c>
      <c r="R6" s="3">
        <v>0</v>
      </c>
      <c r="S6" s="3">
        <v>0</v>
      </c>
      <c r="T6" s="3">
        <f t="shared" si="5"/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17">
        <f t="shared" si="6"/>
        <v>0</v>
      </c>
      <c r="AL6" s="3">
        <v>0</v>
      </c>
      <c r="AM6" s="3">
        <v>0</v>
      </c>
      <c r="AN6" s="17">
        <f t="shared" si="7"/>
        <v>0</v>
      </c>
      <c r="AO6" s="39">
        <f t="shared" si="8"/>
        <v>0</v>
      </c>
      <c r="AP6" s="19">
        <f t="shared" si="9"/>
        <v>0</v>
      </c>
    </row>
    <row r="7" spans="1:42" x14ac:dyDescent="0.2">
      <c r="A7" s="11" t="s">
        <v>73</v>
      </c>
      <c r="B7" s="3">
        <v>1230.2</v>
      </c>
      <c r="C7" s="3">
        <v>0</v>
      </c>
      <c r="D7" s="3">
        <v>0</v>
      </c>
      <c r="E7" s="17">
        <f t="shared" si="0"/>
        <v>0</v>
      </c>
      <c r="F7" s="3">
        <v>0</v>
      </c>
      <c r="G7" s="3">
        <v>0</v>
      </c>
      <c r="H7" s="17">
        <f t="shared" si="1"/>
        <v>0</v>
      </c>
      <c r="I7" s="3">
        <v>0</v>
      </c>
      <c r="J7" s="3">
        <v>0</v>
      </c>
      <c r="K7" s="3">
        <v>0</v>
      </c>
      <c r="L7" s="3">
        <v>0</v>
      </c>
      <c r="M7" s="17">
        <f t="shared" si="2"/>
        <v>0</v>
      </c>
      <c r="N7" s="19">
        <f t="shared" si="3"/>
        <v>0</v>
      </c>
      <c r="O7" s="3">
        <v>0</v>
      </c>
      <c r="P7" s="3">
        <v>0</v>
      </c>
      <c r="Q7" s="3">
        <f t="shared" si="4"/>
        <v>0</v>
      </c>
      <c r="R7" s="3">
        <v>0</v>
      </c>
      <c r="S7" s="3">
        <v>0</v>
      </c>
      <c r="T7" s="3">
        <f t="shared" si="5"/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17">
        <f t="shared" si="6"/>
        <v>0</v>
      </c>
      <c r="AL7" s="3">
        <v>0</v>
      </c>
      <c r="AM7" s="3">
        <v>0</v>
      </c>
      <c r="AN7" s="17">
        <f t="shared" si="7"/>
        <v>0</v>
      </c>
      <c r="AO7" s="39">
        <f t="shared" si="8"/>
        <v>0</v>
      </c>
      <c r="AP7" s="19">
        <f t="shared" si="9"/>
        <v>0</v>
      </c>
    </row>
    <row r="8" spans="1:42" x14ac:dyDescent="0.2">
      <c r="A8" s="11" t="s">
        <v>73</v>
      </c>
      <c r="B8" s="3">
        <v>1230.2</v>
      </c>
      <c r="C8" s="2">
        <v>4433.17</v>
      </c>
      <c r="D8" s="2">
        <v>446.56</v>
      </c>
      <c r="E8" s="17">
        <f t="shared" si="0"/>
        <v>4879.7300000000005</v>
      </c>
      <c r="F8" s="2">
        <v>0</v>
      </c>
      <c r="G8" s="2">
        <v>0</v>
      </c>
      <c r="H8" s="17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17">
        <f t="shared" si="2"/>
        <v>0</v>
      </c>
      <c r="N8" s="19">
        <f t="shared" si="3"/>
        <v>0</v>
      </c>
      <c r="O8" s="3">
        <v>612.99</v>
      </c>
      <c r="P8" s="3">
        <v>61.55</v>
      </c>
      <c r="Q8" s="3">
        <f t="shared" si="4"/>
        <v>674.54</v>
      </c>
      <c r="R8" s="3">
        <v>0</v>
      </c>
      <c r="S8" s="3">
        <v>0</v>
      </c>
      <c r="T8" s="3">
        <f t="shared" si="5"/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1970.28</v>
      </c>
      <c r="AD8" s="3">
        <v>0</v>
      </c>
      <c r="AE8" s="3">
        <v>328.39</v>
      </c>
      <c r="AF8" s="3">
        <v>0</v>
      </c>
      <c r="AG8" s="3">
        <v>2254.9</v>
      </c>
      <c r="AH8" s="3">
        <v>0</v>
      </c>
      <c r="AI8" s="3">
        <v>5089.92</v>
      </c>
      <c r="AJ8" s="3">
        <v>0</v>
      </c>
      <c r="AK8" s="17">
        <f t="shared" si="6"/>
        <v>5089.92</v>
      </c>
      <c r="AL8" s="2">
        <v>0</v>
      </c>
      <c r="AM8" s="2">
        <v>0</v>
      </c>
      <c r="AN8" s="17">
        <f t="shared" si="7"/>
        <v>0</v>
      </c>
      <c r="AO8" s="39">
        <f t="shared" si="8"/>
        <v>0</v>
      </c>
      <c r="AP8" s="19">
        <f t="shared" si="9"/>
        <v>0</v>
      </c>
    </row>
    <row r="9" spans="1:42" x14ac:dyDescent="0.2">
      <c r="A9" s="11" t="s">
        <v>73</v>
      </c>
      <c r="B9" s="3">
        <v>1230.2</v>
      </c>
      <c r="C9" s="2">
        <v>2488.14</v>
      </c>
      <c r="D9" s="2">
        <v>0</v>
      </c>
      <c r="E9" s="17">
        <f t="shared" si="0"/>
        <v>2488.14</v>
      </c>
      <c r="F9" s="2">
        <v>2714.54</v>
      </c>
      <c r="G9" s="2">
        <v>0</v>
      </c>
      <c r="H9" s="17">
        <f t="shared" si="1"/>
        <v>2714.54</v>
      </c>
      <c r="I9" s="2">
        <v>0</v>
      </c>
      <c r="J9" s="2">
        <v>0</v>
      </c>
      <c r="K9" s="2">
        <v>0</v>
      </c>
      <c r="L9" s="2">
        <v>0</v>
      </c>
      <c r="M9" s="17">
        <f t="shared" si="2"/>
        <v>0</v>
      </c>
      <c r="N9" s="19">
        <f t="shared" si="3"/>
        <v>40.7181</v>
      </c>
      <c r="O9" s="2">
        <f>656.75+344.06</f>
        <v>1000.81</v>
      </c>
      <c r="P9" s="2"/>
      <c r="Q9" s="3">
        <f t="shared" si="4"/>
        <v>1000.81</v>
      </c>
      <c r="R9" s="2">
        <v>401.33</v>
      </c>
      <c r="S9" s="2"/>
      <c r="T9" s="3">
        <f t="shared" si="5"/>
        <v>401.33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f>2057.84+1276.75</f>
        <v>3334.59</v>
      </c>
      <c r="AD9" s="2">
        <v>1292.18</v>
      </c>
      <c r="AE9" s="2">
        <f>383.16+184.31</f>
        <v>567.47</v>
      </c>
      <c r="AF9" s="2">
        <v>216.24</v>
      </c>
      <c r="AG9" s="2">
        <f>2386.22+1043.94</f>
        <v>3430.16</v>
      </c>
      <c r="AH9" s="2">
        <v>3039.5</v>
      </c>
      <c r="AI9" s="2">
        <f>9884.24+2856.76</f>
        <v>12741</v>
      </c>
      <c r="AJ9" s="2"/>
      <c r="AK9" s="17">
        <f t="shared" si="6"/>
        <v>12741</v>
      </c>
      <c r="AL9" s="2">
        <v>3507.68</v>
      </c>
      <c r="AM9" s="2"/>
      <c r="AN9" s="17">
        <f t="shared" si="7"/>
        <v>3507.68</v>
      </c>
      <c r="AO9" s="39">
        <f t="shared" si="8"/>
        <v>3.2435999999999998</v>
      </c>
      <c r="AP9" s="19">
        <f t="shared" si="9"/>
        <v>52.615199999999994</v>
      </c>
    </row>
    <row r="10" spans="1:42" x14ac:dyDescent="0.2">
      <c r="A10" s="11" t="s">
        <v>73</v>
      </c>
      <c r="B10" s="3">
        <v>1230.2</v>
      </c>
      <c r="C10" s="2"/>
      <c r="D10" s="2"/>
      <c r="E10" s="17">
        <f t="shared" si="0"/>
        <v>0</v>
      </c>
      <c r="F10" s="2">
        <v>925.74</v>
      </c>
      <c r="G10" s="2"/>
      <c r="H10" s="17">
        <f t="shared" si="1"/>
        <v>925.74</v>
      </c>
      <c r="I10" s="2"/>
      <c r="J10" s="2"/>
      <c r="K10" s="2"/>
      <c r="L10" s="2"/>
      <c r="M10" s="17">
        <f t="shared" si="2"/>
        <v>0</v>
      </c>
      <c r="N10" s="19">
        <f t="shared" si="3"/>
        <v>13.886099999999999</v>
      </c>
      <c r="O10" s="2">
        <v>656.75</v>
      </c>
      <c r="P10" s="2"/>
      <c r="Q10" s="3">
        <f t="shared" si="4"/>
        <v>656.75</v>
      </c>
      <c r="R10" s="2">
        <v>600.89</v>
      </c>
      <c r="S10" s="2"/>
      <c r="T10" s="3">
        <f t="shared" si="5"/>
        <v>600.89</v>
      </c>
      <c r="U10" s="2"/>
      <c r="V10" s="2"/>
      <c r="W10" s="2"/>
      <c r="X10" s="2"/>
      <c r="Y10" s="2"/>
      <c r="Z10" s="2"/>
      <c r="AA10" s="2"/>
      <c r="AB10" s="2"/>
      <c r="AC10" s="2">
        <v>2057.84</v>
      </c>
      <c r="AD10" s="2">
        <v>1976.5</v>
      </c>
      <c r="AE10" s="2">
        <v>383.16</v>
      </c>
      <c r="AF10" s="2">
        <v>344.47</v>
      </c>
      <c r="AG10" s="2">
        <v>2386.2199999999998</v>
      </c>
      <c r="AH10" s="2">
        <v>801.52</v>
      </c>
      <c r="AI10" s="2">
        <v>98884.24</v>
      </c>
      <c r="AJ10" s="2"/>
      <c r="AK10" s="17">
        <f t="shared" si="6"/>
        <v>98884.24</v>
      </c>
      <c r="AL10" s="2">
        <v>8179.98</v>
      </c>
      <c r="AM10" s="2"/>
      <c r="AN10" s="17">
        <f t="shared" si="7"/>
        <v>8179.98</v>
      </c>
      <c r="AO10" s="39">
        <f t="shared" si="8"/>
        <v>5.1670500000000006</v>
      </c>
      <c r="AP10" s="19">
        <f t="shared" si="9"/>
        <v>122.69969999999999</v>
      </c>
    </row>
    <row r="11" spans="1:42" x14ac:dyDescent="0.2">
      <c r="A11" s="11" t="s">
        <v>73</v>
      </c>
      <c r="B11" s="3">
        <v>1230.2</v>
      </c>
      <c r="C11" s="2"/>
      <c r="D11" s="2"/>
      <c r="E11" s="17">
        <f t="shared" si="0"/>
        <v>0</v>
      </c>
      <c r="F11" s="2"/>
      <c r="G11" s="2"/>
      <c r="H11" s="17">
        <f t="shared" si="1"/>
        <v>0</v>
      </c>
      <c r="I11" s="2"/>
      <c r="J11" s="2"/>
      <c r="K11" s="2"/>
      <c r="L11" s="2"/>
      <c r="M11" s="17">
        <f t="shared" si="2"/>
        <v>0</v>
      </c>
      <c r="N11" s="19">
        <f t="shared" si="3"/>
        <v>0</v>
      </c>
      <c r="O11" s="2"/>
      <c r="P11" s="2"/>
      <c r="Q11" s="3">
        <f t="shared" si="4"/>
        <v>0</v>
      </c>
      <c r="R11" s="2"/>
      <c r="S11" s="2"/>
      <c r="T11" s="3">
        <f t="shared" si="5"/>
        <v>0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17">
        <f t="shared" si="6"/>
        <v>0</v>
      </c>
      <c r="AL11" s="2"/>
      <c r="AM11" s="2"/>
      <c r="AN11" s="17">
        <f t="shared" si="7"/>
        <v>0</v>
      </c>
      <c r="AO11" s="39">
        <f t="shared" si="8"/>
        <v>0</v>
      </c>
      <c r="AP11" s="19">
        <f t="shared" si="9"/>
        <v>0</v>
      </c>
    </row>
    <row r="12" spans="1:42" x14ac:dyDescent="0.2">
      <c r="A12" s="11" t="s">
        <v>73</v>
      </c>
      <c r="B12" s="3">
        <v>1230.2</v>
      </c>
      <c r="C12" s="2"/>
      <c r="D12" s="2"/>
      <c r="E12" s="17">
        <f t="shared" si="0"/>
        <v>0</v>
      </c>
      <c r="F12" s="2"/>
      <c r="G12" s="2"/>
      <c r="H12" s="17">
        <f t="shared" si="1"/>
        <v>0</v>
      </c>
      <c r="I12" s="2"/>
      <c r="J12" s="2"/>
      <c r="K12" s="2"/>
      <c r="L12" s="2"/>
      <c r="M12" s="17">
        <f t="shared" si="2"/>
        <v>0</v>
      </c>
      <c r="N12" s="19">
        <f t="shared" si="3"/>
        <v>0</v>
      </c>
      <c r="O12" s="2"/>
      <c r="P12" s="2"/>
      <c r="Q12" s="3">
        <f t="shared" si="4"/>
        <v>0</v>
      </c>
      <c r="R12" s="2"/>
      <c r="S12" s="2"/>
      <c r="T12" s="3">
        <f t="shared" si="5"/>
        <v>0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17">
        <f t="shared" si="6"/>
        <v>0</v>
      </c>
      <c r="AL12" s="2"/>
      <c r="AM12" s="2"/>
      <c r="AN12" s="17">
        <f t="shared" si="7"/>
        <v>0</v>
      </c>
      <c r="AO12" s="39">
        <f t="shared" si="8"/>
        <v>0</v>
      </c>
      <c r="AP12" s="19">
        <f t="shared" si="9"/>
        <v>0</v>
      </c>
    </row>
    <row r="13" spans="1:42" x14ac:dyDescent="0.2">
      <c r="A13" s="11" t="s">
        <v>73</v>
      </c>
      <c r="B13" s="3">
        <v>1230.2</v>
      </c>
      <c r="C13" s="2"/>
      <c r="D13" s="2"/>
      <c r="E13" s="17">
        <f t="shared" si="0"/>
        <v>0</v>
      </c>
      <c r="F13" s="2"/>
      <c r="G13" s="2"/>
      <c r="H13" s="17">
        <f t="shared" si="1"/>
        <v>0</v>
      </c>
      <c r="I13" s="2"/>
      <c r="J13" s="2"/>
      <c r="K13" s="2"/>
      <c r="L13" s="2"/>
      <c r="M13" s="17">
        <f t="shared" si="2"/>
        <v>0</v>
      </c>
      <c r="N13" s="19">
        <f t="shared" si="3"/>
        <v>0</v>
      </c>
      <c r="O13" s="2"/>
      <c r="P13" s="2"/>
      <c r="Q13" s="3">
        <f t="shared" si="4"/>
        <v>0</v>
      </c>
      <c r="R13" s="2"/>
      <c r="S13" s="2"/>
      <c r="T13" s="3">
        <f t="shared" si="5"/>
        <v>0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17">
        <f t="shared" si="6"/>
        <v>0</v>
      </c>
      <c r="AL13" s="2"/>
      <c r="AM13" s="2"/>
      <c r="AN13" s="17">
        <f t="shared" si="7"/>
        <v>0</v>
      </c>
      <c r="AO13" s="39">
        <f t="shared" si="8"/>
        <v>0</v>
      </c>
      <c r="AP13" s="19">
        <f t="shared" si="9"/>
        <v>0</v>
      </c>
    </row>
    <row r="14" spans="1:42" ht="13.5" thickBot="1" x14ac:dyDescent="0.25">
      <c r="A14" s="11" t="s">
        <v>73</v>
      </c>
      <c r="B14" s="3">
        <v>1230.2</v>
      </c>
      <c r="C14" s="7"/>
      <c r="D14" s="7"/>
      <c r="E14" s="17">
        <f t="shared" si="0"/>
        <v>0</v>
      </c>
      <c r="F14" s="7"/>
      <c r="G14" s="7"/>
      <c r="H14" s="17">
        <f t="shared" si="1"/>
        <v>0</v>
      </c>
      <c r="I14" s="7"/>
      <c r="J14" s="7"/>
      <c r="K14" s="7"/>
      <c r="L14" s="7"/>
      <c r="M14" s="17">
        <f t="shared" si="2"/>
        <v>0</v>
      </c>
      <c r="N14" s="19">
        <f t="shared" si="3"/>
        <v>0</v>
      </c>
      <c r="O14" s="7"/>
      <c r="P14" s="7"/>
      <c r="Q14" s="3">
        <f t="shared" si="4"/>
        <v>0</v>
      </c>
      <c r="R14" s="7"/>
      <c r="S14" s="7"/>
      <c r="T14" s="3">
        <f t="shared" si="5"/>
        <v>0</v>
      </c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17">
        <f t="shared" si="6"/>
        <v>0</v>
      </c>
      <c r="AL14" s="7"/>
      <c r="AM14" s="7"/>
      <c r="AN14" s="17">
        <f t="shared" si="7"/>
        <v>0</v>
      </c>
      <c r="AO14" s="39">
        <f t="shared" si="8"/>
        <v>0</v>
      </c>
      <c r="AP14" s="19">
        <f t="shared" si="9"/>
        <v>0</v>
      </c>
    </row>
    <row r="15" spans="1:42" ht="13.5" thickBot="1" x14ac:dyDescent="0.25">
      <c r="A15" s="9" t="s">
        <v>22</v>
      </c>
      <c r="B15" s="8">
        <v>0</v>
      </c>
      <c r="C15" s="8">
        <f t="shared" ref="C15:G15" si="10">SUM(C3:C14)</f>
        <v>6921.3099999999995</v>
      </c>
      <c r="D15" s="8">
        <f t="shared" si="10"/>
        <v>446.56</v>
      </c>
      <c r="E15" s="18">
        <f t="shared" si="10"/>
        <v>7367.8700000000008</v>
      </c>
      <c r="F15" s="8">
        <f t="shared" si="10"/>
        <v>3640.2799999999997</v>
      </c>
      <c r="G15" s="8">
        <f t="shared" si="10"/>
        <v>0</v>
      </c>
      <c r="H15" s="18">
        <f t="shared" ref="H15:AI15" si="11">SUM(H3:H14)</f>
        <v>3640.2799999999997</v>
      </c>
      <c r="I15" s="8">
        <f t="shared" si="11"/>
        <v>0</v>
      </c>
      <c r="J15" s="8">
        <f t="shared" si="11"/>
        <v>0</v>
      </c>
      <c r="K15" s="8">
        <f t="shared" si="11"/>
        <v>0</v>
      </c>
      <c r="L15" s="8">
        <f t="shared" si="11"/>
        <v>0</v>
      </c>
      <c r="M15" s="18">
        <f t="shared" si="11"/>
        <v>0</v>
      </c>
      <c r="N15" s="20">
        <f t="shared" si="11"/>
        <v>54.604199999999999</v>
      </c>
      <c r="O15" s="9">
        <f t="shared" si="11"/>
        <v>2270.5500000000002</v>
      </c>
      <c r="P15" s="49">
        <f>SUM(P3:P14)</f>
        <v>61.55</v>
      </c>
      <c r="Q15" s="49">
        <f>SUM(Q3:Q14)</f>
        <v>2332.1</v>
      </c>
      <c r="R15" s="8">
        <f t="shared" si="11"/>
        <v>1002.22</v>
      </c>
      <c r="S15" s="8">
        <f>SUM(S3:S14)</f>
        <v>0</v>
      </c>
      <c r="T15" s="8">
        <f>SUM(T3:T14)</f>
        <v>1002.22</v>
      </c>
      <c r="U15" s="8">
        <f t="shared" si="11"/>
        <v>0</v>
      </c>
      <c r="V15" s="8">
        <f t="shared" si="11"/>
        <v>0</v>
      </c>
      <c r="W15" s="8">
        <f t="shared" si="11"/>
        <v>0</v>
      </c>
      <c r="X15" s="8">
        <f t="shared" si="11"/>
        <v>0</v>
      </c>
      <c r="Y15" s="8">
        <f t="shared" si="11"/>
        <v>0</v>
      </c>
      <c r="Z15" s="8">
        <f t="shared" si="11"/>
        <v>0</v>
      </c>
      <c r="AA15" s="8">
        <f t="shared" si="11"/>
        <v>0</v>
      </c>
      <c r="AB15" s="8">
        <f t="shared" si="11"/>
        <v>0</v>
      </c>
      <c r="AC15" s="8">
        <f t="shared" si="11"/>
        <v>7362.71</v>
      </c>
      <c r="AD15" s="8">
        <f t="shared" si="11"/>
        <v>3268.6800000000003</v>
      </c>
      <c r="AE15" s="8">
        <f t="shared" si="11"/>
        <v>1279.02</v>
      </c>
      <c r="AF15" s="8">
        <f t="shared" si="11"/>
        <v>560.71</v>
      </c>
      <c r="AG15" s="8">
        <f t="shared" si="11"/>
        <v>8071.2799999999988</v>
      </c>
      <c r="AH15" s="10">
        <f t="shared" si="11"/>
        <v>3841.02</v>
      </c>
      <c r="AI15" s="8">
        <f t="shared" si="11"/>
        <v>116715.16</v>
      </c>
      <c r="AJ15" s="8">
        <f>SUM(AJ3:AJ14)</f>
        <v>0</v>
      </c>
      <c r="AK15" s="18">
        <f>SUM(AK3:AK14)</f>
        <v>116715.16</v>
      </c>
      <c r="AL15" s="8">
        <f>SUM(AL3:AL14)</f>
        <v>11687.66</v>
      </c>
      <c r="AM15" s="8">
        <f>SUM(AM3:AM14)</f>
        <v>0</v>
      </c>
      <c r="AN15" s="18">
        <f>SUM(AN3:AN14)</f>
        <v>11687.66</v>
      </c>
      <c r="AO15" s="18">
        <f t="shared" ref="AO15" si="12">SUM(AO3:AO14)</f>
        <v>8.4106500000000004</v>
      </c>
      <c r="AP15" s="20">
        <f t="shared" ref="AP15" si="13">SUM(AP3:AP14)</f>
        <v>175.31489999999999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6"/>
  <sheetViews>
    <sheetView workbookViewId="0">
      <selection activeCell="B16" sqref="B16:F16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81" t="s">
        <v>11</v>
      </c>
      <c r="C2" s="81"/>
      <c r="D2" s="81"/>
      <c r="E2" s="81"/>
      <c r="F2" s="81"/>
    </row>
    <row r="3" spans="2:9" ht="26.25" customHeight="1" x14ac:dyDescent="0.35">
      <c r="B3" s="80" t="s">
        <v>84</v>
      </c>
      <c r="C3" s="80"/>
      <c r="D3" s="80"/>
      <c r="E3" s="80"/>
      <c r="F3" s="80"/>
      <c r="G3" s="1"/>
      <c r="H3" s="1"/>
      <c r="I3" s="1"/>
    </row>
    <row r="4" spans="2:9" ht="30" customHeight="1" thickBot="1" x14ac:dyDescent="0.25">
      <c r="B4" s="80"/>
      <c r="C4" s="80"/>
      <c r="D4" s="80"/>
      <c r="E4" s="80"/>
      <c r="F4" s="80"/>
    </row>
    <row r="5" spans="2:9" ht="60.75" thickBot="1" x14ac:dyDescent="0.3">
      <c r="B5" s="4" t="s">
        <v>0</v>
      </c>
      <c r="C5" s="4" t="s">
        <v>9</v>
      </c>
      <c r="D5" s="4" t="s">
        <v>10</v>
      </c>
      <c r="E5" s="5" t="s">
        <v>77</v>
      </c>
      <c r="F5" s="5" t="s">
        <v>78</v>
      </c>
    </row>
    <row r="6" spans="2:9" x14ac:dyDescent="0.2">
      <c r="B6" s="41" t="s">
        <v>1</v>
      </c>
      <c r="C6" s="42">
        <f>'отчет тек. ремонт'!B13</f>
        <v>7367.87</v>
      </c>
      <c r="D6" s="42">
        <f>'отчет тек. ремонт'!C13</f>
        <v>3640.2799999999997</v>
      </c>
      <c r="E6" s="42">
        <f>'отчет тек. ремонт'!E13</f>
        <v>4653.3300000000008</v>
      </c>
      <c r="F6" s="50">
        <f>'отчет тек. ремонт'!G15</f>
        <v>77969.775800000003</v>
      </c>
    </row>
    <row r="7" spans="2:9" x14ac:dyDescent="0.2">
      <c r="B7" s="43" t="s">
        <v>53</v>
      </c>
      <c r="C7" s="3" t="e">
        <f>#REF!</f>
        <v>#REF!</v>
      </c>
      <c r="D7" s="3" t="e">
        <f>#REF!</f>
        <v>#REF!</v>
      </c>
      <c r="E7" s="3" t="e">
        <f>#REF!</f>
        <v>#REF!</v>
      </c>
      <c r="F7" s="51" t="e">
        <f>#REF!</f>
        <v>#REF!</v>
      </c>
    </row>
    <row r="8" spans="2:9" ht="25.5" x14ac:dyDescent="0.2">
      <c r="B8" s="44" t="s">
        <v>2</v>
      </c>
      <c r="C8" s="2" t="e">
        <f>#REF!</f>
        <v>#REF!</v>
      </c>
      <c r="D8" s="21" t="e">
        <f>#REF!</f>
        <v>#REF!</v>
      </c>
      <c r="E8" s="2" t="e">
        <f>#REF!</f>
        <v>#REF!</v>
      </c>
      <c r="F8" s="52" t="e">
        <f>#REF!</f>
        <v>#REF!</v>
      </c>
    </row>
    <row r="9" spans="2:9" ht="25.5" x14ac:dyDescent="0.2">
      <c r="B9" s="44" t="s">
        <v>3</v>
      </c>
      <c r="C9" s="2">
        <f>'выборка 15'!Y15</f>
        <v>0</v>
      </c>
      <c r="D9" s="2">
        <f>'выборка 15'!Z15</f>
        <v>0</v>
      </c>
      <c r="E9" s="2">
        <v>0</v>
      </c>
      <c r="F9" s="45">
        <v>0</v>
      </c>
    </row>
    <row r="10" spans="2:9" x14ac:dyDescent="0.2">
      <c r="B10" s="44" t="s">
        <v>4</v>
      </c>
      <c r="C10" s="2">
        <v>0</v>
      </c>
      <c r="D10" s="2">
        <v>0</v>
      </c>
      <c r="E10" s="2">
        <v>0</v>
      </c>
      <c r="F10" s="45">
        <v>0</v>
      </c>
    </row>
    <row r="11" spans="2:9" x14ac:dyDescent="0.2">
      <c r="B11" s="44" t="s">
        <v>5</v>
      </c>
      <c r="C11" s="2">
        <f>'выборка 15'!AC15</f>
        <v>7362.71</v>
      </c>
      <c r="D11" s="2">
        <f>'выборка 15'!AD15</f>
        <v>3268.6800000000003</v>
      </c>
      <c r="E11" s="2">
        <v>1954.85</v>
      </c>
      <c r="F11" s="45">
        <v>0</v>
      </c>
    </row>
    <row r="12" spans="2:9" ht="25.5" x14ac:dyDescent="0.2">
      <c r="B12" s="44" t="s">
        <v>6</v>
      </c>
      <c r="C12" s="2">
        <v>0</v>
      </c>
      <c r="D12" s="2">
        <v>0</v>
      </c>
      <c r="E12" s="2">
        <v>0</v>
      </c>
      <c r="F12" s="45">
        <v>0</v>
      </c>
    </row>
    <row r="13" spans="2:9" ht="25.5" x14ac:dyDescent="0.2">
      <c r="B13" s="44" t="s">
        <v>7</v>
      </c>
      <c r="C13" s="2">
        <f>'выборка 15'!AE15</f>
        <v>1279.02</v>
      </c>
      <c r="D13" s="2">
        <f>'выборка 15'!AF15</f>
        <v>560.71</v>
      </c>
      <c r="E13" s="2">
        <v>296.45999999999998</v>
      </c>
      <c r="F13" s="45">
        <f>D13</f>
        <v>560.71</v>
      </c>
    </row>
    <row r="14" spans="2:9" ht="26.25" thickBot="1" x14ac:dyDescent="0.25">
      <c r="B14" s="46" t="s">
        <v>8</v>
      </c>
      <c r="C14" s="47">
        <f>'выборка 15'!AG15</f>
        <v>8071.2799999999988</v>
      </c>
      <c r="D14" s="47">
        <f>'выборка 15'!AH15</f>
        <v>3841.02</v>
      </c>
      <c r="E14" s="47">
        <v>403.66</v>
      </c>
      <c r="F14" s="48">
        <v>0</v>
      </c>
    </row>
    <row r="16" spans="2:9" ht="19.5" customHeight="1" x14ac:dyDescent="0.2">
      <c r="B16" s="82" t="s">
        <v>80</v>
      </c>
      <c r="C16" s="82"/>
      <c r="D16" s="82"/>
      <c r="E16" s="82"/>
      <c r="F16" s="82"/>
    </row>
  </sheetData>
  <mergeCells count="3">
    <mergeCell ref="B3:F4"/>
    <mergeCell ref="B2:F2"/>
    <mergeCell ref="B16:F1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topLeftCell="A4" workbookViewId="0">
      <selection activeCell="E8" sqref="E8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.7109375" customWidth="1"/>
    <col min="6" max="6" width="16" customWidth="1"/>
    <col min="7" max="7" width="20.140625" customWidth="1"/>
  </cols>
  <sheetData>
    <row r="2" spans="1:7" ht="78" customHeight="1" x14ac:dyDescent="0.35">
      <c r="A2" s="83" t="s">
        <v>83</v>
      </c>
      <c r="B2" s="83"/>
      <c r="C2" s="83"/>
      <c r="D2" s="83"/>
      <c r="E2" s="83"/>
      <c r="F2" s="83"/>
      <c r="G2" s="83"/>
    </row>
    <row r="3" spans="1:7" ht="23.25" x14ac:dyDescent="0.35">
      <c r="A3" s="25"/>
      <c r="B3" s="25"/>
      <c r="C3" s="25"/>
      <c r="D3" s="25"/>
      <c r="E3" s="25"/>
      <c r="F3" s="25"/>
      <c r="G3" s="25"/>
    </row>
    <row r="4" spans="1:7" ht="15.75" x14ac:dyDescent="0.25">
      <c r="A4" s="84" t="s">
        <v>79</v>
      </c>
      <c r="B4" s="84"/>
      <c r="C4" s="84"/>
      <c r="D4" s="84"/>
      <c r="E4" s="84"/>
      <c r="F4" s="84"/>
      <c r="G4" s="26">
        <v>74384.100000000006</v>
      </c>
    </row>
    <row r="5" spans="1:7" ht="13.5" thickBot="1" x14ac:dyDescent="0.25"/>
    <row r="6" spans="1:7" ht="60" customHeight="1" thickBot="1" x14ac:dyDescent="0.3">
      <c r="A6" s="27"/>
      <c r="B6" s="28" t="s">
        <v>56</v>
      </c>
      <c r="C6" s="28" t="s">
        <v>57</v>
      </c>
      <c r="D6" s="28" t="s">
        <v>58</v>
      </c>
      <c r="E6" s="28" t="s">
        <v>59</v>
      </c>
      <c r="F6" s="28" t="s">
        <v>60</v>
      </c>
      <c r="G6" s="29" t="s">
        <v>61</v>
      </c>
    </row>
    <row r="7" spans="1:7" x14ac:dyDescent="0.2">
      <c r="A7" s="11" t="s">
        <v>1</v>
      </c>
      <c r="B7" s="3">
        <f>'выборка 15'!C15</f>
        <v>6921.3099999999995</v>
      </c>
      <c r="C7" s="3">
        <f>'выборка 15'!F15</f>
        <v>3640.2799999999997</v>
      </c>
      <c r="D7" s="85">
        <f>'расход по дому ТР 15'!I12</f>
        <v>54.604199999999999</v>
      </c>
      <c r="E7" s="3">
        <v>4206.7700000000004</v>
      </c>
      <c r="F7" s="3">
        <v>0</v>
      </c>
      <c r="G7" s="85">
        <f>C13-D13</f>
        <v>3585.6757999999995</v>
      </c>
    </row>
    <row r="8" spans="1:7" x14ac:dyDescent="0.2">
      <c r="A8" s="6" t="s">
        <v>62</v>
      </c>
      <c r="B8" s="2">
        <v>0</v>
      </c>
      <c r="C8" s="2">
        <v>0</v>
      </c>
      <c r="D8" s="86"/>
      <c r="E8" s="2">
        <v>0</v>
      </c>
      <c r="F8" s="2">
        <v>0</v>
      </c>
      <c r="G8" s="86"/>
    </row>
    <row r="9" spans="1:7" x14ac:dyDescent="0.2">
      <c r="A9" s="6" t="s">
        <v>63</v>
      </c>
      <c r="B9" s="2">
        <v>0</v>
      </c>
      <c r="C9" s="2">
        <v>0</v>
      </c>
      <c r="D9" s="86"/>
      <c r="E9" s="2">
        <v>0</v>
      </c>
      <c r="F9" s="2">
        <v>0</v>
      </c>
      <c r="G9" s="86"/>
    </row>
    <row r="10" spans="1:7" x14ac:dyDescent="0.2">
      <c r="A10" s="11" t="s">
        <v>64</v>
      </c>
      <c r="B10" s="2">
        <f>'выборка 15'!D15</f>
        <v>446.56</v>
      </c>
      <c r="C10" s="2">
        <f>'выборка 15'!G15</f>
        <v>0</v>
      </c>
      <c r="D10" s="86"/>
      <c r="E10" s="2">
        <f>B10-C10</f>
        <v>446.56</v>
      </c>
      <c r="F10" s="2">
        <v>0</v>
      </c>
      <c r="G10" s="86"/>
    </row>
    <row r="11" spans="1:7" x14ac:dyDescent="0.2">
      <c r="A11" s="6" t="s">
        <v>65</v>
      </c>
      <c r="B11" s="2">
        <v>0</v>
      </c>
      <c r="C11" s="2">
        <v>0</v>
      </c>
      <c r="D11" s="86"/>
      <c r="E11" s="2">
        <v>0</v>
      </c>
      <c r="F11" s="2">
        <v>0</v>
      </c>
      <c r="G11" s="86"/>
    </row>
    <row r="12" spans="1:7" ht="13.5" thickBot="1" x14ac:dyDescent="0.25">
      <c r="A12" s="30" t="s">
        <v>66</v>
      </c>
      <c r="B12" s="2">
        <v>0</v>
      </c>
      <c r="C12" s="2">
        <v>0</v>
      </c>
      <c r="D12" s="87"/>
      <c r="E12" s="2">
        <v>0</v>
      </c>
      <c r="F12" s="2">
        <v>0</v>
      </c>
      <c r="G12" s="87"/>
    </row>
    <row r="13" spans="1:7" ht="15.75" thickBot="1" x14ac:dyDescent="0.3">
      <c r="A13" s="31" t="s">
        <v>67</v>
      </c>
      <c r="B13" s="32">
        <f>SUM(B7:B12)</f>
        <v>7367.87</v>
      </c>
      <c r="C13" s="32">
        <f>SUM(C7:C12)</f>
        <v>3640.2799999999997</v>
      </c>
      <c r="D13" s="33">
        <f>SUM(D7)</f>
        <v>54.604199999999999</v>
      </c>
      <c r="E13" s="32">
        <f>SUM(E7:E12)</f>
        <v>4653.3300000000008</v>
      </c>
      <c r="F13" s="32">
        <f>SUM(F7:F12)</f>
        <v>0</v>
      </c>
      <c r="G13" s="40">
        <f>G7</f>
        <v>3585.6757999999995</v>
      </c>
    </row>
    <row r="15" spans="1:7" ht="15.75" x14ac:dyDescent="0.25">
      <c r="A15" s="84" t="s">
        <v>81</v>
      </c>
      <c r="B15" s="84"/>
      <c r="C15" s="84"/>
      <c r="D15" s="84"/>
      <c r="E15" s="84"/>
      <c r="F15" s="84"/>
      <c r="G15" s="34">
        <f>G4+C13-D13</f>
        <v>77969.775800000003</v>
      </c>
    </row>
    <row r="17" spans="1:5" x14ac:dyDescent="0.2">
      <c r="A17" s="82" t="s">
        <v>80</v>
      </c>
      <c r="B17" s="82"/>
      <c r="C17" s="82"/>
      <c r="D17" s="82"/>
      <c r="E17" s="82"/>
    </row>
  </sheetData>
  <mergeCells count="6">
    <mergeCell ref="A17:E17"/>
    <mergeCell ref="A2:G2"/>
    <mergeCell ref="A4:F4"/>
    <mergeCell ref="D7:D12"/>
    <mergeCell ref="G7:G12"/>
    <mergeCell ref="A15:F1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workbookViewId="0">
      <selection sqref="A1:I1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8" max="8" width="23.85546875" customWidth="1"/>
    <col min="9" max="9" width="11.28515625" customWidth="1"/>
  </cols>
  <sheetData>
    <row r="1" spans="1:9" ht="93.75" customHeight="1" thickBot="1" x14ac:dyDescent="0.4">
      <c r="A1" s="94" t="s">
        <v>82</v>
      </c>
      <c r="B1" s="94"/>
      <c r="C1" s="94"/>
      <c r="D1" s="94"/>
      <c r="E1" s="94"/>
      <c r="F1" s="94"/>
      <c r="G1" s="94"/>
      <c r="H1" s="94"/>
      <c r="I1" s="94"/>
    </row>
    <row r="2" spans="1:9" ht="16.5" customHeight="1" x14ac:dyDescent="0.2">
      <c r="A2" s="95" t="s">
        <v>12</v>
      </c>
      <c r="B2" s="97" t="s">
        <v>13</v>
      </c>
      <c r="C2" s="97" t="s">
        <v>14</v>
      </c>
      <c r="D2" s="97" t="s">
        <v>15</v>
      </c>
      <c r="E2" s="97" t="s">
        <v>16</v>
      </c>
      <c r="F2" s="97" t="s">
        <v>17</v>
      </c>
      <c r="G2" s="97" t="s">
        <v>18</v>
      </c>
      <c r="H2" s="97" t="s">
        <v>19</v>
      </c>
      <c r="I2" s="97" t="s">
        <v>20</v>
      </c>
    </row>
    <row r="3" spans="1:9" ht="29.25" customHeight="1" thickBot="1" x14ac:dyDescent="0.25">
      <c r="A3" s="96"/>
      <c r="B3" s="98"/>
      <c r="C3" s="98"/>
      <c r="D3" s="98"/>
      <c r="E3" s="98"/>
      <c r="F3" s="98"/>
      <c r="G3" s="98"/>
      <c r="H3" s="98"/>
      <c r="I3" s="98"/>
    </row>
    <row r="4" spans="1:9" x14ac:dyDescent="0.2">
      <c r="A4" s="3"/>
      <c r="B4" s="3"/>
      <c r="C4" s="3"/>
      <c r="D4" s="3"/>
      <c r="E4" s="3"/>
      <c r="F4" s="3"/>
      <c r="G4" s="3"/>
      <c r="H4" s="22"/>
      <c r="I4" s="3"/>
    </row>
    <row r="5" spans="1:9" x14ac:dyDescent="0.2">
      <c r="A5" s="2"/>
      <c r="B5" s="2"/>
      <c r="C5" s="2"/>
      <c r="D5" s="2"/>
      <c r="E5" s="2"/>
      <c r="F5" s="2"/>
      <c r="G5" s="2"/>
      <c r="H5" s="2"/>
      <c r="I5" s="2"/>
    </row>
    <row r="6" spans="1:9" x14ac:dyDescent="0.2">
      <c r="A6" s="2"/>
      <c r="B6" s="2"/>
      <c r="C6" s="2"/>
      <c r="D6" s="2"/>
      <c r="E6" s="2"/>
      <c r="F6" s="2"/>
      <c r="G6" s="2"/>
      <c r="H6" s="2"/>
      <c r="I6" s="2"/>
    </row>
    <row r="7" spans="1:9" x14ac:dyDescent="0.2">
      <c r="A7" s="2"/>
      <c r="B7" s="2"/>
      <c r="C7" s="2"/>
      <c r="D7" s="2"/>
      <c r="E7" s="2"/>
      <c r="F7" s="2"/>
      <c r="G7" s="2"/>
      <c r="H7" s="2"/>
      <c r="I7" s="2"/>
    </row>
    <row r="8" spans="1:9" x14ac:dyDescent="0.2">
      <c r="A8" s="2"/>
      <c r="B8" s="2"/>
      <c r="C8" s="2"/>
      <c r="D8" s="2"/>
      <c r="E8" s="2"/>
      <c r="F8" s="2"/>
      <c r="G8" s="2"/>
      <c r="H8" s="2"/>
      <c r="I8" s="2"/>
    </row>
    <row r="9" spans="1:9" x14ac:dyDescent="0.2">
      <c r="A9" s="2"/>
      <c r="B9" s="2"/>
      <c r="C9" s="2"/>
      <c r="D9" s="2"/>
      <c r="E9" s="2"/>
      <c r="F9" s="2"/>
      <c r="G9" s="2"/>
      <c r="H9" s="2"/>
      <c r="I9" s="2"/>
    </row>
    <row r="10" spans="1:9" x14ac:dyDescent="0.2">
      <c r="A10" s="2"/>
      <c r="B10" s="2"/>
      <c r="C10" s="2"/>
      <c r="D10" s="2"/>
      <c r="E10" s="2"/>
      <c r="F10" s="2"/>
      <c r="G10" s="2"/>
      <c r="H10" s="2"/>
      <c r="I10" s="2"/>
    </row>
    <row r="11" spans="1:9" ht="13.5" thickBot="1" x14ac:dyDescent="0.25">
      <c r="A11" s="88" t="s">
        <v>21</v>
      </c>
      <c r="B11" s="89"/>
      <c r="C11" s="89"/>
      <c r="D11" s="89"/>
      <c r="E11" s="89"/>
      <c r="F11" s="89"/>
      <c r="G11" s="89"/>
      <c r="H11" s="90"/>
      <c r="I11" s="23">
        <f>'выборка 15'!M15+'выборка 15'!N15</f>
        <v>54.604199999999999</v>
      </c>
    </row>
    <row r="12" spans="1:9" ht="15.75" thickBot="1" x14ac:dyDescent="0.3">
      <c r="A12" s="91" t="s">
        <v>22</v>
      </c>
      <c r="B12" s="92"/>
      <c r="C12" s="92"/>
      <c r="D12" s="92"/>
      <c r="E12" s="92"/>
      <c r="F12" s="92"/>
      <c r="G12" s="92"/>
      <c r="H12" s="93"/>
      <c r="I12" s="24">
        <f>SUM(I4:I11)</f>
        <v>54.604199999999999</v>
      </c>
    </row>
    <row r="15" spans="1:9" x14ac:dyDescent="0.2">
      <c r="A15" s="82" t="s">
        <v>80</v>
      </c>
      <c r="B15" s="82"/>
      <c r="C15" s="82"/>
      <c r="D15" s="82"/>
      <c r="E15" s="82"/>
    </row>
  </sheetData>
  <mergeCells count="13">
    <mergeCell ref="A11:H11"/>
    <mergeCell ref="A12:H12"/>
    <mergeCell ref="A15:E15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6"/>
  <sheetViews>
    <sheetView tabSelected="1" workbookViewId="0">
      <selection activeCell="H8" sqref="H8"/>
    </sheetView>
  </sheetViews>
  <sheetFormatPr defaultRowHeight="12.75" x14ac:dyDescent="0.2"/>
  <cols>
    <col min="1" max="1" width="37.28515625" customWidth="1"/>
    <col min="2" max="2" width="19.140625" customWidth="1"/>
    <col min="3" max="3" width="20.42578125" customWidth="1"/>
    <col min="4" max="4" width="20.140625" customWidth="1"/>
  </cols>
  <sheetData>
    <row r="3" spans="1:4" ht="93.75" customHeight="1" x14ac:dyDescent="0.2">
      <c r="A3" s="99" t="s">
        <v>100</v>
      </c>
      <c r="B3" s="99"/>
      <c r="C3" s="99"/>
      <c r="D3" s="99"/>
    </row>
    <row r="5" spans="1:4" ht="13.5" thickBot="1" x14ac:dyDescent="0.25"/>
    <row r="6" spans="1:4" ht="31.5" x14ac:dyDescent="0.2">
      <c r="A6" s="54"/>
      <c r="B6" s="60" t="s">
        <v>56</v>
      </c>
      <c r="C6" s="60" t="s">
        <v>57</v>
      </c>
      <c r="D6" s="65" t="s">
        <v>58</v>
      </c>
    </row>
    <row r="7" spans="1:4" ht="15" customHeight="1" x14ac:dyDescent="0.25">
      <c r="A7" s="100" t="s">
        <v>101</v>
      </c>
      <c r="B7" s="101"/>
      <c r="C7" s="62">
        <v>0</v>
      </c>
      <c r="D7" s="66"/>
    </row>
    <row r="8" spans="1:4" ht="33" customHeight="1" thickBot="1" x14ac:dyDescent="0.25">
      <c r="A8" s="68" t="s">
        <v>87</v>
      </c>
      <c r="B8" s="69">
        <v>35501.949999999997</v>
      </c>
      <c r="C8" s="69">
        <v>26303.62</v>
      </c>
      <c r="D8" s="67">
        <v>27752.7052</v>
      </c>
    </row>
    <row r="9" spans="1:4" ht="26.25" customHeight="1" thickBot="1" x14ac:dyDescent="0.3">
      <c r="A9" s="31" t="s">
        <v>67</v>
      </c>
      <c r="B9" s="61">
        <f>SUM(B8:B8)</f>
        <v>35501.949999999997</v>
      </c>
      <c r="C9" s="61">
        <f>SUM(C7:C8)</f>
        <v>26303.62</v>
      </c>
      <c r="D9" s="70">
        <f>SUM(D7:D8)</f>
        <v>27752.7052</v>
      </c>
    </row>
    <row r="10" spans="1:4" ht="34.5" customHeight="1" x14ac:dyDescent="0.2"/>
    <row r="11" spans="1:4" ht="15" customHeight="1" x14ac:dyDescent="0.25">
      <c r="A11" s="57" t="s">
        <v>88</v>
      </c>
      <c r="B11" s="57"/>
      <c r="C11" s="57"/>
      <c r="D11" s="63">
        <f>C9-D9</f>
        <v>-1449.0852000000014</v>
      </c>
    </row>
    <row r="12" spans="1:4" ht="15.75" x14ac:dyDescent="0.25">
      <c r="A12" s="53"/>
      <c r="B12" s="53"/>
      <c r="C12" s="53"/>
      <c r="D12" s="53"/>
    </row>
    <row r="13" spans="1:4" x14ac:dyDescent="0.2">
      <c r="A13" s="58" t="s">
        <v>89</v>
      </c>
      <c r="B13" s="59"/>
      <c r="C13" s="59"/>
      <c r="D13" s="64">
        <v>1094.44</v>
      </c>
    </row>
    <row r="14" spans="1:4" ht="15.75" x14ac:dyDescent="0.25">
      <c r="A14" s="53"/>
      <c r="B14" s="53"/>
      <c r="C14" s="53"/>
      <c r="D14" s="53"/>
    </row>
    <row r="16" spans="1:4" x14ac:dyDescent="0.2">
      <c r="A16" s="55" t="s">
        <v>85</v>
      </c>
      <c r="B16" s="55"/>
      <c r="C16" s="55"/>
      <c r="D16" s="55"/>
    </row>
  </sheetData>
  <mergeCells count="2">
    <mergeCell ref="A3:D3"/>
    <mergeCell ref="A7:B7"/>
  </mergeCells>
  <pageMargins left="0.7" right="0.7" top="0.75" bottom="0.75" header="0.3" footer="0.3"/>
  <pageSetup paperSize="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workbookViewId="0">
      <selection activeCell="E24" sqref="E24"/>
    </sheetView>
  </sheetViews>
  <sheetFormatPr defaultRowHeight="12.75" x14ac:dyDescent="0.2"/>
  <cols>
    <col min="1" max="1" width="5" customWidth="1"/>
    <col min="2" max="2" width="9.42578125" customWidth="1"/>
    <col min="4" max="4" width="28" customWidth="1"/>
    <col min="5" max="5" width="36.28515625" customWidth="1"/>
    <col min="6" max="6" width="16.5703125" customWidth="1"/>
  </cols>
  <sheetData>
    <row r="2" spans="1:6" ht="17.25" x14ac:dyDescent="0.3">
      <c r="A2" s="106" t="s">
        <v>86</v>
      </c>
      <c r="B2" s="106"/>
      <c r="C2" s="106"/>
      <c r="D2" s="106"/>
      <c r="E2" s="106"/>
      <c r="F2" s="106"/>
    </row>
    <row r="3" spans="1:6" ht="17.25" x14ac:dyDescent="0.3">
      <c r="A3" s="106" t="s">
        <v>90</v>
      </c>
      <c r="B3" s="106"/>
      <c r="C3" s="106"/>
      <c r="D3" s="106"/>
      <c r="E3" s="106"/>
      <c r="F3" s="106"/>
    </row>
    <row r="4" spans="1:6" ht="17.25" x14ac:dyDescent="0.3">
      <c r="A4" s="106" t="s">
        <v>91</v>
      </c>
      <c r="B4" s="106"/>
      <c r="C4" s="106"/>
      <c r="D4" s="106"/>
      <c r="E4" s="106"/>
      <c r="F4" s="106"/>
    </row>
    <row r="5" spans="1:6" ht="13.5" thickBot="1" x14ac:dyDescent="0.25"/>
    <row r="6" spans="1:6" ht="30" x14ac:dyDescent="0.2">
      <c r="A6" s="71" t="s">
        <v>12</v>
      </c>
      <c r="B6" s="72" t="s">
        <v>13</v>
      </c>
      <c r="C6" s="73" t="s">
        <v>14</v>
      </c>
      <c r="D6" s="73" t="s">
        <v>68</v>
      </c>
      <c r="E6" s="73" t="s">
        <v>16</v>
      </c>
      <c r="F6" s="74" t="s">
        <v>69</v>
      </c>
    </row>
    <row r="7" spans="1:6" x14ac:dyDescent="0.2">
      <c r="A7" s="75">
        <v>1</v>
      </c>
      <c r="B7" s="76">
        <v>2017</v>
      </c>
      <c r="C7" s="77" t="s">
        <v>92</v>
      </c>
      <c r="D7" s="78" t="s">
        <v>93</v>
      </c>
      <c r="E7" s="78" t="s">
        <v>94</v>
      </c>
      <c r="F7" s="79">
        <v>13647</v>
      </c>
    </row>
    <row r="8" spans="1:6" x14ac:dyDescent="0.2">
      <c r="A8" s="75">
        <v>2</v>
      </c>
      <c r="B8" s="76">
        <v>2017</v>
      </c>
      <c r="C8" s="77" t="s">
        <v>92</v>
      </c>
      <c r="D8" s="78" t="s">
        <v>95</v>
      </c>
      <c r="E8" s="78" t="s">
        <v>96</v>
      </c>
      <c r="F8" s="79">
        <v>2442</v>
      </c>
    </row>
    <row r="9" spans="1:6" x14ac:dyDescent="0.2">
      <c r="A9" s="75">
        <v>3</v>
      </c>
      <c r="B9" s="76">
        <v>2017</v>
      </c>
      <c r="C9" s="77" t="s">
        <v>97</v>
      </c>
      <c r="D9" s="78" t="s">
        <v>98</v>
      </c>
      <c r="E9" s="78" t="s">
        <v>99</v>
      </c>
      <c r="F9" s="79">
        <v>11251</v>
      </c>
    </row>
    <row r="10" spans="1:6" ht="15.75" thickBot="1" x14ac:dyDescent="0.25">
      <c r="A10" s="35"/>
      <c r="B10" s="102" t="s">
        <v>70</v>
      </c>
      <c r="C10" s="103"/>
      <c r="D10" s="103"/>
      <c r="E10" s="103"/>
      <c r="F10" s="36">
        <v>412.70519999999993</v>
      </c>
    </row>
    <row r="11" spans="1:6" ht="15.75" thickBot="1" x14ac:dyDescent="0.3">
      <c r="A11" s="91" t="s">
        <v>71</v>
      </c>
      <c r="B11" s="92"/>
      <c r="C11" s="92"/>
      <c r="D11" s="37"/>
      <c r="E11" s="37"/>
      <c r="F11" s="38">
        <f>SUM(F7:F10)</f>
        <v>27752.7052</v>
      </c>
    </row>
    <row r="12" spans="1:6" x14ac:dyDescent="0.2">
      <c r="A12" s="104"/>
      <c r="B12" s="104"/>
      <c r="C12" s="105"/>
      <c r="D12" s="105"/>
      <c r="E12" s="105"/>
      <c r="F12" s="105"/>
    </row>
    <row r="16" spans="1:6" ht="15" x14ac:dyDescent="0.25">
      <c r="A16" s="56" t="s">
        <v>85</v>
      </c>
      <c r="B16" s="56"/>
      <c r="C16" s="56"/>
      <c r="D16" s="56"/>
      <c r="E16" s="56"/>
      <c r="F16" s="56"/>
    </row>
  </sheetData>
  <mergeCells count="6">
    <mergeCell ref="B10:E10"/>
    <mergeCell ref="A11:C11"/>
    <mergeCell ref="A12:F12"/>
    <mergeCell ref="A2:F2"/>
    <mergeCell ref="A3:F3"/>
    <mergeCell ref="A4:F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выборка 15</vt:lpstr>
      <vt:lpstr>общий отчет по дому за 15 г</vt:lpstr>
      <vt:lpstr>отчет тек. ремонт</vt:lpstr>
      <vt:lpstr>расход по дому ТР 15</vt:lpstr>
      <vt:lpstr>отчетТР</vt:lpstr>
      <vt:lpstr>расход по дому ТР)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2018-02-26T09:20:38Z</cp:lastPrinted>
  <dcterms:created xsi:type="dcterms:W3CDTF">2015-02-24T21:57:31Z</dcterms:created>
  <dcterms:modified xsi:type="dcterms:W3CDTF">2018-04-01T19:17:19Z</dcterms:modified>
</cp:coreProperties>
</file>