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ТР" sheetId="8" r:id="rId6"/>
  </sheets>
  <calcPr calcId="145621" refMode="R1C1"/>
</workbook>
</file>

<file path=xl/calcChain.xml><?xml version="1.0" encoding="utf-8"?>
<calcChain xmlns="http://schemas.openxmlformats.org/spreadsheetml/2006/main">
  <c r="C9" i="7" l="1"/>
  <c r="G12" i="8"/>
  <c r="D9" i="7" s="1"/>
  <c r="B9" i="7"/>
  <c r="D12" i="7" l="1"/>
  <c r="AE9" i="3"/>
  <c r="AC9" i="3"/>
  <c r="AA9" i="3"/>
  <c r="Y9" i="3"/>
  <c r="U9" i="3"/>
  <c r="O9" i="3"/>
  <c r="AK14" i="3"/>
  <c r="AK13" i="3"/>
  <c r="AK12" i="3"/>
  <c r="AK11" i="3"/>
  <c r="AK10" i="3"/>
  <c r="AK9" i="3"/>
  <c r="AK8" i="3"/>
  <c r="AK7" i="3"/>
  <c r="AK6" i="3"/>
  <c r="AK15" i="3" s="1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G15" i="3"/>
  <c r="C10" i="4" s="1"/>
  <c r="D15" i="3"/>
  <c r="B10" i="4" s="1"/>
  <c r="F13" i="4" l="1"/>
  <c r="E13" i="4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F8" i="1"/>
  <c r="D13" i="4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<sst xmlns="http://schemas.openxmlformats.org/spreadsheetml/2006/main" count="135" uniqueCount="106">
  <si>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</si>
  <si>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</si>
  <si>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</si>
  <si>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</si>
  <si>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</si>
  <si>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</si>
  <si>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</si>
  <si>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</si>
  <si>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</si>
  <si>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</si>
  <si>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</si>
  <si>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</si>
  <si>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</si>
  <si>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</si>
  <si>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</si>
  <si>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</si>
  <si>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</si>
  <si>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</si>
  <si>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</si>
  <si>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</si>
  <si>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</si>
  <si>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</si>
  <si>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</si>
  <si>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</si>
  <si>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</si>
  <si>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</si>
  <si>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</si>
  <si>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</si>
  <si>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</si>
  <si>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</si>
  <si>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</si>
  <si>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</si>
  <si>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</si>
  <si>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</si>
  <si>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</si>
  <si>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</si>
  <si>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</si>
  <si>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</si>
  <si>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</si>
  <si>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</si>
  <si>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</si>
  <si>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</si>
  <si>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</si>
  <si>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</si>
  <si>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</si>
  <si>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</si>
  <si>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</si>
  <si>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</si>
  <si>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</si>
  <si>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</si>
  <si>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</si>
  <si>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</si>
  <si>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</si>
  <si>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</si>
  <si>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</si>
  <si>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</si>
  <si>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</si>
  <si>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</si>
  <si>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</si>
  <si>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</si>
  <si>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</si>
  <si>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</si>
  <si>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</si>
  <si>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</si>
  <si>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</si>
  <si>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</si>
  <si>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</si>
  <si>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</si>
  <si>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</si>
  <si>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</si>
  <si>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</si>
  <si>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</si>
  <si>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</si>
  <si>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</si>
  <si>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</si>
  <si>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135-а</t>
  </si>
  <si>
    <t>в доме по адресу ул.Транспортная, 135-А</t>
  </si>
  <si>
    <t>задолженность по данной статье</t>
  </si>
  <si>
    <t>остаток на данный период</t>
  </si>
  <si>
    <t>в доме по  адресу ул. Транспортная, 135-а за период с 01.06.2015 по 30.06.2015гг.</t>
  </si>
  <si>
    <t>Остаток денежных средств дома на 01.06.2015 г</t>
  </si>
  <si>
    <t>Остаток денежных средств дома на 30.06.2015 г</t>
  </si>
  <si>
    <t xml:space="preserve">Информация о выполненных работах по статье "Ремонт жилья" по адресу ул. Транспортная, 135-А  за период 01.06.2015 г по 30.06.2015 г </t>
  </si>
  <si>
    <t>Информация о собранных и израсходованных денежных средствах по статье "Ремонт Жилья" за период с 01.06.2015 г по 30.06.2015 г по адресу ул. Транспортная, 135-А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</si>
  <si>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</si>
  <si>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</si>
  <si>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"ТаганСервис"____________________________________________</t>
  </si>
  <si>
    <t>апрель</t>
  </si>
  <si>
    <t xml:space="preserve"> Ремонт жилья</t>
  </si>
  <si>
    <t>Информация о выполненных работах  по статье " Ремонт жилья"</t>
  </si>
  <si>
    <t>сентябрь</t>
  </si>
  <si>
    <t>Информация о собранных и израсходованных денежных средствах по статье "Ремонт Жилья" за период с 01.01.2017 г по 31.12.2017 г по адресу ул. Транспортная, 135-А</t>
  </si>
  <si>
    <t>Переходящее сальдо на 01.01.2017 г</t>
  </si>
  <si>
    <t>Остаток денежных средств дома по статье "Ремонт жилья" на 31.12.2017 г</t>
  </si>
  <si>
    <t>дебиторская задолженность жителей по состоянию  на 01.01.2018 г. состовляет:</t>
  </si>
  <si>
    <t>за период с 01.01.2017 по 31.12.2017 гг.</t>
  </si>
  <si>
    <t>кв.39,40</t>
  </si>
  <si>
    <t>ремонт светильника</t>
  </si>
  <si>
    <t>кв.3</t>
  </si>
  <si>
    <t>установка радиатора</t>
  </si>
  <si>
    <t>октябрь</t>
  </si>
  <si>
    <t>подъезд ЦО</t>
  </si>
  <si>
    <t>смена фланцевых соединений</t>
  </si>
  <si>
    <t>ноябрь</t>
  </si>
  <si>
    <t>ЦО</t>
  </si>
  <si>
    <t>смена труб ф20мм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</si>
</sst>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2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4" fontId="4" fillId="0" borderId="11" xfId="0" applyNumberFormat="1" applyFont="1" applyBorder="1"/>
    <xf numFmtId="4" fontId="4" fillId="0" borderId="17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5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/>
    </xf>
    <xf numFmtId="4" fontId="4" fillId="0" borderId="13" xfId="0" applyNumberFormat="1" applyFont="1" applyBorder="1" applyAlignment="1"/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17" sqref="AG17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74</v>
      </c>
      <c r="AL2" s="16" t="s">
        <v>35</v>
      </c>
    </row>
    <row r="3" spans="1:38" x14ac:dyDescent="0.2">
      <c r="A3" s="11" t="s">
        <v>75</v>
      </c>
      <c r="B3" s="3">
        <v>688.56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7">
        <f>AE3+AF3</f>
        <v>0</v>
      </c>
      <c r="AH3" s="3">
        <v>0</v>
      </c>
      <c r="AI3" s="3">
        <v>0</v>
      </c>
      <c r="AJ3" s="17">
        <f>AH3+AI3</f>
        <v>0</v>
      </c>
      <c r="AK3" s="37">
        <f>AB3*1.5%</f>
        <v>0</v>
      </c>
      <c r="AL3" s="19">
        <f>AJ3*1.5%</f>
        <v>0</v>
      </c>
    </row>
    <row r="4" spans="1:38" x14ac:dyDescent="0.2">
      <c r="A4" s="11" t="s">
        <v>75</v>
      </c>
      <c r="B4" s="3">
        <v>688.56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7">
        <f t="shared" ref="AG4:AG14" si="4">AE4+AF4</f>
        <v>0</v>
      </c>
      <c r="AH4" s="3">
        <v>0</v>
      </c>
      <c r="AI4" s="3">
        <v>0</v>
      </c>
      <c r="AJ4" s="17">
        <f t="shared" ref="AJ4:AJ14" si="5">AH4+AI4</f>
        <v>0</v>
      </c>
      <c r="AK4" s="37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75</v>
      </c>
      <c r="B5" s="3">
        <v>688.56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7">
        <f t="shared" si="4"/>
        <v>0</v>
      </c>
      <c r="AH5" s="3">
        <v>0</v>
      </c>
      <c r="AI5" s="3">
        <v>0</v>
      </c>
      <c r="AJ5" s="17">
        <f t="shared" si="5"/>
        <v>0</v>
      </c>
      <c r="AK5" s="37">
        <f t="shared" si="6"/>
        <v>0</v>
      </c>
      <c r="AL5" s="19">
        <f t="shared" si="7"/>
        <v>0</v>
      </c>
    </row>
    <row r="6" spans="1:38" x14ac:dyDescent="0.2">
      <c r="A6" s="11" t="s">
        <v>75</v>
      </c>
      <c r="B6" s="3">
        <v>688.56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7">
        <f t="shared" si="4"/>
        <v>0</v>
      </c>
      <c r="AH6" s="3">
        <v>0</v>
      </c>
      <c r="AI6" s="3">
        <v>0</v>
      </c>
      <c r="AJ6" s="17">
        <f t="shared" si="5"/>
        <v>0</v>
      </c>
      <c r="AK6" s="37">
        <f t="shared" si="6"/>
        <v>0</v>
      </c>
      <c r="AL6" s="19">
        <f t="shared" si="7"/>
        <v>0</v>
      </c>
    </row>
    <row r="7" spans="1:38" x14ac:dyDescent="0.2">
      <c r="A7" s="11" t="s">
        <v>75</v>
      </c>
      <c r="B7" s="3">
        <v>688.56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7">
        <f t="shared" si="4"/>
        <v>0</v>
      </c>
      <c r="AH7" s="3">
        <v>0</v>
      </c>
      <c r="AI7" s="3">
        <v>0</v>
      </c>
      <c r="AJ7" s="17">
        <f t="shared" si="5"/>
        <v>0</v>
      </c>
      <c r="AK7" s="37">
        <f t="shared" si="6"/>
        <v>0</v>
      </c>
      <c r="AL7" s="19">
        <f t="shared" si="7"/>
        <v>0</v>
      </c>
    </row>
    <row r="8" spans="1:38" x14ac:dyDescent="0.2">
      <c r="A8" s="11" t="s">
        <v>75</v>
      </c>
      <c r="B8" s="3">
        <v>688.56</v>
      </c>
      <c r="C8" s="2">
        <v>2788.68</v>
      </c>
      <c r="D8" s="2">
        <v>0</v>
      </c>
      <c r="E8" s="17">
        <f t="shared" si="0"/>
        <v>2788.68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385.59</v>
      </c>
      <c r="P8" s="2">
        <v>0</v>
      </c>
      <c r="Q8" s="2">
        <v>0</v>
      </c>
      <c r="R8" s="2">
        <v>0</v>
      </c>
      <c r="S8" s="2">
        <v>2400</v>
      </c>
      <c r="T8" s="2">
        <v>0</v>
      </c>
      <c r="U8" s="2">
        <v>1721.41</v>
      </c>
      <c r="V8" s="2">
        <v>0</v>
      </c>
      <c r="W8" s="2">
        <v>0</v>
      </c>
      <c r="X8" s="2">
        <v>0</v>
      </c>
      <c r="Y8" s="2">
        <v>1239.4100000000001</v>
      </c>
      <c r="Z8" s="2">
        <v>0</v>
      </c>
      <c r="AA8" s="2">
        <v>206.56</v>
      </c>
      <c r="AB8" s="2">
        <v>0</v>
      </c>
      <c r="AC8" s="2">
        <v>1418.43</v>
      </c>
      <c r="AD8" s="2">
        <v>0</v>
      </c>
      <c r="AE8" s="2">
        <v>3201.81</v>
      </c>
      <c r="AF8" s="2">
        <v>0</v>
      </c>
      <c r="AG8" s="17">
        <f t="shared" si="4"/>
        <v>3201.81</v>
      </c>
      <c r="AH8" s="2">
        <v>0</v>
      </c>
      <c r="AI8" s="2">
        <v>0</v>
      </c>
      <c r="AJ8" s="17">
        <f t="shared" si="5"/>
        <v>0</v>
      </c>
      <c r="AK8" s="37">
        <f t="shared" si="6"/>
        <v>0</v>
      </c>
      <c r="AL8" s="19">
        <f t="shared" si="7"/>
        <v>0</v>
      </c>
    </row>
    <row r="9" spans="1:38" x14ac:dyDescent="0.2">
      <c r="A9" s="11" t="s">
        <v>75</v>
      </c>
      <c r="B9" s="3">
        <v>688.56</v>
      </c>
      <c r="C9" s="2">
        <v>3132.92</v>
      </c>
      <c r="D9" s="2">
        <v>0</v>
      </c>
      <c r="E9" s="17">
        <f t="shared" si="0"/>
        <v>3132.92</v>
      </c>
      <c r="F9" s="2">
        <v>1989.53</v>
      </c>
      <c r="G9" s="2">
        <v>0</v>
      </c>
      <c r="H9" s="17">
        <f t="shared" si="1"/>
        <v>1989.53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29.842949999999998</v>
      </c>
      <c r="O9" s="2">
        <f>413.14+284.24</f>
        <v>697.38</v>
      </c>
      <c r="P9" s="2">
        <v>382.87</v>
      </c>
      <c r="Q9" s="2">
        <v>0</v>
      </c>
      <c r="R9" s="2">
        <v>0</v>
      </c>
      <c r="S9" s="2">
        <v>2400</v>
      </c>
      <c r="T9" s="2">
        <v>2367.81</v>
      </c>
      <c r="U9" s="2">
        <f>1721.41+1628.55</f>
        <v>3349.96</v>
      </c>
      <c r="V9" s="2">
        <v>1677.13</v>
      </c>
      <c r="W9" s="2">
        <v>0</v>
      </c>
      <c r="X9" s="2">
        <v>0</v>
      </c>
      <c r="Y9" s="2">
        <f>1294.5+1448.48</f>
        <v>2742.98</v>
      </c>
      <c r="Z9" s="2">
        <v>1239.8699999999999</v>
      </c>
      <c r="AA9" s="2">
        <f>241.01+221.44</f>
        <v>462.45</v>
      </c>
      <c r="AB9" s="2">
        <v>210.24</v>
      </c>
      <c r="AC9" s="2">
        <f>1501.06+1400.35</f>
        <v>2901.41</v>
      </c>
      <c r="AD9" s="2">
        <v>1403.51</v>
      </c>
      <c r="AE9" s="2">
        <f>6217.7+3081.3</f>
        <v>9299</v>
      </c>
      <c r="AF9" s="2">
        <v>0</v>
      </c>
      <c r="AG9" s="17">
        <f t="shared" si="4"/>
        <v>9299</v>
      </c>
      <c r="AH9" s="2">
        <v>3686.14</v>
      </c>
      <c r="AI9" s="2">
        <v>0</v>
      </c>
      <c r="AJ9" s="17">
        <f t="shared" si="5"/>
        <v>3686.14</v>
      </c>
      <c r="AK9" s="37">
        <f t="shared" si="6"/>
        <v>3.1536</v>
      </c>
      <c r="AL9" s="19">
        <f t="shared" si="7"/>
        <v>55.292099999999998</v>
      </c>
    </row>
    <row r="10" spans="1:38" x14ac:dyDescent="0.2">
      <c r="A10" s="11" t="s">
        <v>75</v>
      </c>
      <c r="B10" s="3">
        <v>688.56</v>
      </c>
      <c r="C10" s="2"/>
      <c r="D10" s="2"/>
      <c r="E10" s="17">
        <f t="shared" si="0"/>
        <v>0</v>
      </c>
      <c r="F10" s="2">
        <v>612.23</v>
      </c>
      <c r="G10" s="2"/>
      <c r="H10" s="17">
        <f t="shared" si="1"/>
        <v>612.23</v>
      </c>
      <c r="I10" s="2"/>
      <c r="J10" s="2"/>
      <c r="K10" s="2"/>
      <c r="L10" s="2"/>
      <c r="M10" s="17">
        <f t="shared" si="2"/>
        <v>0</v>
      </c>
      <c r="N10" s="19">
        <f t="shared" si="3"/>
        <v>9.1834500000000006</v>
      </c>
      <c r="O10" s="2">
        <v>413.14</v>
      </c>
      <c r="P10" s="2">
        <v>430.33</v>
      </c>
      <c r="Q10" s="2">
        <v>0</v>
      </c>
      <c r="R10" s="2">
        <v>0</v>
      </c>
      <c r="S10" s="2">
        <v>2400</v>
      </c>
      <c r="T10" s="2">
        <v>2431.91</v>
      </c>
      <c r="U10" s="2">
        <v>1721.41</v>
      </c>
      <c r="V10" s="2">
        <v>1818.26</v>
      </c>
      <c r="W10" s="2">
        <v>0</v>
      </c>
      <c r="X10" s="2">
        <v>0</v>
      </c>
      <c r="Y10" s="2">
        <v>1294.5</v>
      </c>
      <c r="Z10" s="2">
        <v>1401.51</v>
      </c>
      <c r="AA10" s="2">
        <v>241.01</v>
      </c>
      <c r="AB10" s="2">
        <v>247</v>
      </c>
      <c r="AC10" s="2">
        <v>1501.06</v>
      </c>
      <c r="AD10" s="2">
        <v>1567.36</v>
      </c>
      <c r="AE10" s="2">
        <v>6217.7</v>
      </c>
      <c r="AF10" s="2">
        <v>0</v>
      </c>
      <c r="AG10" s="17">
        <f t="shared" si="4"/>
        <v>6217.7</v>
      </c>
      <c r="AH10" s="2">
        <v>5905.42</v>
      </c>
      <c r="AI10" s="2">
        <v>0</v>
      </c>
      <c r="AJ10" s="17">
        <f t="shared" si="5"/>
        <v>5905.42</v>
      </c>
      <c r="AK10" s="37">
        <f t="shared" si="6"/>
        <v>3.7050000000000001</v>
      </c>
      <c r="AL10" s="19">
        <f t="shared" si="7"/>
        <v>88.581299999999999</v>
      </c>
    </row>
    <row r="11" spans="1:38" x14ac:dyDescent="0.2">
      <c r="A11" s="11" t="s">
        <v>75</v>
      </c>
      <c r="B11" s="3">
        <v>688.56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7">
        <f t="shared" si="6"/>
        <v>0</v>
      </c>
      <c r="AL11" s="19">
        <f t="shared" si="7"/>
        <v>0</v>
      </c>
    </row>
    <row r="12" spans="1:38" x14ac:dyDescent="0.2">
      <c r="A12" s="11" t="s">
        <v>75</v>
      </c>
      <c r="B12" s="3">
        <v>688.56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7">
        <f t="shared" si="6"/>
        <v>0</v>
      </c>
      <c r="AL12" s="19">
        <f t="shared" si="7"/>
        <v>0</v>
      </c>
    </row>
    <row r="13" spans="1:38" x14ac:dyDescent="0.2">
      <c r="A13" s="11" t="s">
        <v>75</v>
      </c>
      <c r="B13" s="3">
        <v>688.56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7">
        <f t="shared" si="6"/>
        <v>0</v>
      </c>
      <c r="AL13" s="19">
        <f t="shared" si="7"/>
        <v>0</v>
      </c>
    </row>
    <row r="14" spans="1:38" ht="13.5" thickBot="1" x14ac:dyDescent="0.25">
      <c r="A14" s="11" t="s">
        <v>75</v>
      </c>
      <c r="B14" s="3">
        <v>688.56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7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5921.6</v>
      </c>
      <c r="D15" s="8">
        <f t="shared" si="8"/>
        <v>0</v>
      </c>
      <c r="E15" s="18">
        <f t="shared" si="8"/>
        <v>5921.6</v>
      </c>
      <c r="F15" s="8">
        <f t="shared" si="8"/>
        <v>2601.7600000000002</v>
      </c>
      <c r="G15" s="8">
        <f t="shared" si="8"/>
        <v>0</v>
      </c>
      <c r="H15" s="18">
        <f t="shared" ref="H15:AE15" si="9">SUM(H3:H14)</f>
        <v>2601.7600000000002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39.026399999999995</v>
      </c>
      <c r="O15" s="9">
        <f t="shared" si="9"/>
        <v>1496.1100000000001</v>
      </c>
      <c r="P15" s="8">
        <f t="shared" si="9"/>
        <v>813.2</v>
      </c>
      <c r="Q15" s="8">
        <f t="shared" si="9"/>
        <v>0</v>
      </c>
      <c r="R15" s="8">
        <f t="shared" si="9"/>
        <v>0</v>
      </c>
      <c r="S15" s="8">
        <f t="shared" si="9"/>
        <v>7200</v>
      </c>
      <c r="T15" s="8">
        <f t="shared" si="9"/>
        <v>4799.7199999999993</v>
      </c>
      <c r="U15" s="8">
        <f t="shared" si="9"/>
        <v>6792.78</v>
      </c>
      <c r="V15" s="8">
        <f t="shared" si="9"/>
        <v>3495.3900000000003</v>
      </c>
      <c r="W15" s="8">
        <f t="shared" si="9"/>
        <v>0</v>
      </c>
      <c r="X15" s="8">
        <f t="shared" si="9"/>
        <v>0</v>
      </c>
      <c r="Y15" s="8">
        <f t="shared" si="9"/>
        <v>5276.89</v>
      </c>
      <c r="Z15" s="8">
        <f t="shared" si="9"/>
        <v>2641.38</v>
      </c>
      <c r="AA15" s="8">
        <f t="shared" si="9"/>
        <v>910.02</v>
      </c>
      <c r="AB15" s="8">
        <f t="shared" si="9"/>
        <v>457.24</v>
      </c>
      <c r="AC15" s="8">
        <f t="shared" si="9"/>
        <v>5820.9</v>
      </c>
      <c r="AD15" s="10">
        <f t="shared" si="9"/>
        <v>2970.87</v>
      </c>
      <c r="AE15" s="8">
        <f t="shared" si="9"/>
        <v>18718.509999999998</v>
      </c>
      <c r="AF15" s="8"/>
      <c r="AG15" s="18">
        <f>SUM(AG3:AG14)</f>
        <v>18718.509999999998</v>
      </c>
      <c r="AH15" s="8">
        <f>SUM(AH3:AH14)</f>
        <v>9591.56</v>
      </c>
      <c r="AI15" s="8"/>
      <c r="AJ15" s="18">
        <f>SUM(AJ3:AJ14)</f>
        <v>9591.56</v>
      </c>
      <c r="AK15" s="18">
        <f t="shared" ref="AK15" si="10">SUM(AK3:AK14)</f>
        <v>6.8586</v>
      </c>
      <c r="AL15" s="20">
        <f t="shared" ref="AL15" si="11">SUM(AL3:AL14)</f>
        <v>143.8734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18" sqref="B18:F18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79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77</v>
      </c>
      <c r="F5" s="5" t="s">
        <v>78</v>
      </c>
    </row>
    <row r="6" spans="2:9" x14ac:dyDescent="0.2">
      <c r="B6" s="39" t="s">
        <v>1</v>
      </c>
      <c r="C6" s="40">
        <f>'отчет тек. ремонт'!B13</f>
        <v>5921.6</v>
      </c>
      <c r="D6" s="40">
        <f>'отчет тек. ремонт'!C13</f>
        <v>2601.7600000000002</v>
      </c>
      <c r="E6" s="40">
        <v>0</v>
      </c>
      <c r="F6" s="47">
        <f>'отчет тек. ремонт'!G15</f>
        <v>45170.19</v>
      </c>
    </row>
    <row r="7" spans="2:9" x14ac:dyDescent="0.2">
      <c r="B7" s="41" t="s">
        <v>55</v>
      </c>
      <c r="C7" s="3" t="e">
        <f>#REF!</f>
        <v>#REF!</v>
      </c>
      <c r="D7" s="3" t="e">
        <f>#REF!</f>
        <v>#REF!</v>
      </c>
      <c r="E7" s="3">
        <v>0</v>
      </c>
      <c r="F7" s="48" t="e">
        <f>#REF!</f>
        <v>#REF!</v>
      </c>
    </row>
    <row r="8" spans="2:9" ht="25.5" x14ac:dyDescent="0.2">
      <c r="B8" s="42" t="s">
        <v>2</v>
      </c>
      <c r="C8" s="2" t="e">
        <f>#REF!</f>
        <v>#REF!</v>
      </c>
      <c r="D8" s="21" t="e">
        <f>#REF!</f>
        <v>#REF!</v>
      </c>
      <c r="E8" s="2">
        <v>0</v>
      </c>
      <c r="F8" s="49" t="e">
        <f>#REF!</f>
        <v>#REF!</v>
      </c>
    </row>
    <row r="9" spans="2:9" ht="51" x14ac:dyDescent="0.2">
      <c r="B9" s="42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2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2" t="s">
        <v>5</v>
      </c>
      <c r="C11" s="2">
        <f>'выборка 15'!U15</f>
        <v>6792.78</v>
      </c>
      <c r="D11" s="2">
        <f>'выборка 15'!V15</f>
        <v>3495.3900000000003</v>
      </c>
      <c r="E11" s="2">
        <v>0</v>
      </c>
      <c r="F11" s="43">
        <v>0</v>
      </c>
    </row>
    <row r="12" spans="2:9" x14ac:dyDescent="0.2">
      <c r="B12" s="42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2" t="s">
        <v>7</v>
      </c>
      <c r="C13" s="2">
        <f>'выборка 15'!Y15</f>
        <v>5276.89</v>
      </c>
      <c r="D13" s="2">
        <f>'выборка 15'!Z15</f>
        <v>2641.38</v>
      </c>
      <c r="E13" s="2">
        <v>0</v>
      </c>
      <c r="F13" s="43">
        <v>0</v>
      </c>
    </row>
    <row r="14" spans="2:9" ht="25.5" x14ac:dyDescent="0.2">
      <c r="B14" s="42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2" t="s">
        <v>9</v>
      </c>
      <c r="C15" s="2">
        <f>'выборка 15'!AA15</f>
        <v>910.02</v>
      </c>
      <c r="D15" s="2">
        <f>'выборка 15'!AB15</f>
        <v>457.24</v>
      </c>
      <c r="E15" s="2">
        <v>0</v>
      </c>
      <c r="F15" s="43">
        <f>D15</f>
        <v>457.24</v>
      </c>
    </row>
    <row r="16" spans="2:9" ht="26.25" thickBot="1" x14ac:dyDescent="0.25">
      <c r="B16" s="44" t="s">
        <v>10</v>
      </c>
      <c r="C16" s="45">
        <f>'выборка 15'!AC15</f>
        <v>5820.9</v>
      </c>
      <c r="D16" s="45">
        <f>'выборка 15'!AD15</f>
        <v>2970.87</v>
      </c>
      <c r="E16" s="45">
        <v>0</v>
      </c>
      <c r="F16" s="46">
        <v>0</v>
      </c>
    </row>
    <row r="18" spans="2:6" ht="19.5" customHeight="1" x14ac:dyDescent="0.2">
      <c r="B18" s="81" t="s">
        <v>85</v>
      </c>
      <c r="C18" s="81"/>
      <c r="D18" s="81"/>
      <c r="E18" s="81"/>
      <c r="F18" s="8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7" sqref="A17:E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2" t="s">
        <v>83</v>
      </c>
      <c r="B2" s="82"/>
      <c r="C2" s="82"/>
      <c r="D2" s="82"/>
      <c r="E2" s="82"/>
      <c r="F2" s="82"/>
      <c r="G2" s="82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3" t="s">
        <v>80</v>
      </c>
      <c r="B4" s="83"/>
      <c r="C4" s="83"/>
      <c r="D4" s="83"/>
      <c r="E4" s="83"/>
      <c r="F4" s="83"/>
      <c r="G4" s="26">
        <v>42568.43</v>
      </c>
    </row>
    <row r="5" spans="1:7" ht="13.5" thickBot="1" x14ac:dyDescent="0.25"/>
    <row r="6" spans="1:7" ht="60" customHeight="1" thickBot="1" x14ac:dyDescent="0.3">
      <c r="A6" s="27"/>
      <c r="B6" s="28" t="s">
        <v>58</v>
      </c>
      <c r="C6" s="28" t="s">
        <v>59</v>
      </c>
      <c r="D6" s="28" t="s">
        <v>60</v>
      </c>
      <c r="E6" s="28" t="s">
        <v>61</v>
      </c>
      <c r="F6" s="28" t="s">
        <v>62</v>
      </c>
      <c r="G6" s="29" t="s">
        <v>63</v>
      </c>
    </row>
    <row r="7" spans="1:7" x14ac:dyDescent="0.2">
      <c r="A7" s="11" t="s">
        <v>1</v>
      </c>
      <c r="B7" s="3">
        <f>'выборка 15'!C15+'выборка 15'!D15</f>
        <v>5921.6</v>
      </c>
      <c r="C7" s="3">
        <f>'выборка 15'!F15+'выборка 15'!G15</f>
        <v>2601.7600000000002</v>
      </c>
      <c r="D7" s="84">
        <v>0</v>
      </c>
      <c r="E7" s="3">
        <v>0</v>
      </c>
      <c r="F7" s="3">
        <v>0</v>
      </c>
      <c r="G7" s="84">
        <f>C13-D13</f>
        <v>2601.7600000000002</v>
      </c>
    </row>
    <row r="8" spans="1:7" x14ac:dyDescent="0.2">
      <c r="A8" s="6" t="s">
        <v>64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2">
      <c r="A9" s="6" t="s">
        <v>65</v>
      </c>
      <c r="B9" s="2">
        <v>0</v>
      </c>
      <c r="C9" s="2">
        <v>0</v>
      </c>
      <c r="D9" s="85"/>
      <c r="E9" s="2">
        <v>0</v>
      </c>
      <c r="F9" s="2">
        <v>0</v>
      </c>
      <c r="G9" s="85"/>
    </row>
    <row r="10" spans="1:7" x14ac:dyDescent="0.2">
      <c r="A10" s="11" t="s">
        <v>66</v>
      </c>
      <c r="B10" s="2">
        <f>'выборка 15'!D15</f>
        <v>0</v>
      </c>
      <c r="C10" s="2">
        <f>'выборка 15'!G15</f>
        <v>0</v>
      </c>
      <c r="D10" s="85"/>
      <c r="E10" s="2">
        <v>0</v>
      </c>
      <c r="F10" s="2">
        <v>0</v>
      </c>
      <c r="G10" s="85"/>
    </row>
    <row r="11" spans="1:7" x14ac:dyDescent="0.2">
      <c r="A11" s="6" t="s">
        <v>67</v>
      </c>
      <c r="B11" s="2">
        <v>0</v>
      </c>
      <c r="C11" s="2">
        <v>0</v>
      </c>
      <c r="D11" s="85"/>
      <c r="E11" s="2">
        <v>0</v>
      </c>
      <c r="F11" s="2">
        <v>0</v>
      </c>
      <c r="G11" s="85"/>
    </row>
    <row r="12" spans="1:7" ht="13.5" thickBot="1" x14ac:dyDescent="0.25">
      <c r="A12" s="30" t="s">
        <v>68</v>
      </c>
      <c r="B12" s="2">
        <v>0</v>
      </c>
      <c r="C12" s="2">
        <v>0</v>
      </c>
      <c r="D12" s="86"/>
      <c r="E12" s="2">
        <v>0</v>
      </c>
      <c r="F12" s="2">
        <v>0</v>
      </c>
      <c r="G12" s="86"/>
    </row>
    <row r="13" spans="1:7" ht="15.75" thickBot="1" x14ac:dyDescent="0.3">
      <c r="A13" s="31" t="s">
        <v>69</v>
      </c>
      <c r="B13" s="32">
        <f>SUM(B7:B12)</f>
        <v>5921.6</v>
      </c>
      <c r="C13" s="32">
        <f>SUM(C7:C12)</f>
        <v>2601.7600000000002</v>
      </c>
      <c r="D13" s="33">
        <f>SUM(D7)</f>
        <v>0</v>
      </c>
      <c r="E13" s="32">
        <f>SUM(E7:E12)</f>
        <v>0</v>
      </c>
      <c r="F13" s="32">
        <f>SUM(F7:F12)</f>
        <v>0</v>
      </c>
      <c r="G13" s="38">
        <f>G7</f>
        <v>2601.7600000000002</v>
      </c>
    </row>
    <row r="15" spans="1:7" ht="15.75" x14ac:dyDescent="0.25">
      <c r="A15" s="83" t="s">
        <v>81</v>
      </c>
      <c r="B15" s="83"/>
      <c r="C15" s="83"/>
      <c r="D15" s="83"/>
      <c r="E15" s="83"/>
      <c r="F15" s="83"/>
      <c r="G15" s="34">
        <f>G4+C13-D13</f>
        <v>45170.19</v>
      </c>
    </row>
    <row r="17" spans="1:5" x14ac:dyDescent="0.2">
      <c r="A17" s="81" t="s">
        <v>85</v>
      </c>
      <c r="B17" s="81"/>
      <c r="C17" s="81"/>
      <c r="D17" s="81"/>
      <c r="E17" s="8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15" sqref="A15:E1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3" t="s">
        <v>82</v>
      </c>
      <c r="B1" s="93"/>
      <c r="C1" s="93"/>
      <c r="D1" s="93"/>
      <c r="E1" s="93"/>
      <c r="F1" s="93"/>
      <c r="G1" s="93"/>
      <c r="H1" s="93"/>
      <c r="I1" s="93"/>
    </row>
    <row r="2" spans="1:9" ht="16.5" customHeight="1" x14ac:dyDescent="0.2">
      <c r="A2" s="94" t="s">
        <v>14</v>
      </c>
      <c r="B2" s="96" t="s">
        <v>15</v>
      </c>
      <c r="C2" s="96" t="s">
        <v>16</v>
      </c>
      <c r="D2" s="96" t="s">
        <v>17</v>
      </c>
      <c r="E2" s="96" t="s">
        <v>18</v>
      </c>
      <c r="F2" s="96" t="s">
        <v>19</v>
      </c>
      <c r="G2" s="96" t="s">
        <v>20</v>
      </c>
      <c r="H2" s="96" t="s">
        <v>21</v>
      </c>
      <c r="I2" s="96" t="s">
        <v>22</v>
      </c>
    </row>
    <row r="3" spans="1:9" ht="29.25" customHeight="1" thickBot="1" x14ac:dyDescent="0.25">
      <c r="A3" s="95"/>
      <c r="B3" s="97"/>
      <c r="C3" s="97"/>
      <c r="D3" s="97"/>
      <c r="E3" s="97"/>
      <c r="F3" s="97"/>
      <c r="G3" s="97"/>
      <c r="H3" s="97"/>
      <c r="I3" s="97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7" t="s">
        <v>23</v>
      </c>
      <c r="B11" s="88"/>
      <c r="C11" s="88"/>
      <c r="D11" s="88"/>
      <c r="E11" s="88"/>
      <c r="F11" s="88"/>
      <c r="G11" s="88"/>
      <c r="H11" s="89"/>
      <c r="I11" s="23">
        <f>'выборка 15'!M15+'выборка 15'!N15</f>
        <v>39.026399999999995</v>
      </c>
    </row>
    <row r="12" spans="1:9" ht="15.75" thickBot="1" x14ac:dyDescent="0.3">
      <c r="A12" s="90" t="s">
        <v>24</v>
      </c>
      <c r="B12" s="91"/>
      <c r="C12" s="91"/>
      <c r="D12" s="91"/>
      <c r="E12" s="91"/>
      <c r="F12" s="91"/>
      <c r="G12" s="91"/>
      <c r="H12" s="92"/>
      <c r="I12" s="24">
        <f>SUM(I4:I11)</f>
        <v>39.026399999999995</v>
      </c>
    </row>
    <row r="15" spans="1:9" x14ac:dyDescent="0.2">
      <c r="A15" s="81" t="s">
        <v>85</v>
      </c>
      <c r="B15" s="81"/>
      <c r="C15" s="81"/>
      <c r="D15" s="81"/>
      <c r="E15" s="8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7"/>
  <sheetViews>
    <sheetView tabSelected="1" workbookViewId="0">
      <selection activeCell="J6" sqref="J6"/>
    </sheetView>
  </sheetViews>
  <sheetFormatPr defaultRowHeight="12.75" x14ac:dyDescent="0.2"/>
  <cols>
    <col min="1" max="1" width="36.140625" customWidth="1"/>
    <col min="2" max="2" width="20.7109375" customWidth="1"/>
    <col min="3" max="3" width="19.5703125" customWidth="1"/>
    <col min="4" max="4" width="18.85546875" customWidth="1"/>
  </cols>
  <sheetData>
    <row r="3" spans="1:6" ht="93.75" customHeight="1" x14ac:dyDescent="0.2">
      <c r="A3" s="98" t="s">
        <v>91</v>
      </c>
      <c r="B3" s="98"/>
      <c r="C3" s="98"/>
      <c r="D3" s="98"/>
    </row>
    <row r="5" spans="1:6" ht="13.5" thickBot="1" x14ac:dyDescent="0.25"/>
    <row r="6" spans="1:6" ht="47.25" x14ac:dyDescent="0.2">
      <c r="A6" s="52"/>
      <c r="B6" s="61" t="s">
        <v>58</v>
      </c>
      <c r="C6" s="61" t="s">
        <v>59</v>
      </c>
      <c r="D6" s="61" t="s">
        <v>60</v>
      </c>
    </row>
    <row r="7" spans="1:6" ht="15" customHeight="1" x14ac:dyDescent="0.25">
      <c r="A7" s="99" t="s">
        <v>92</v>
      </c>
      <c r="B7" s="99"/>
      <c r="C7" s="65">
        <v>9152.91</v>
      </c>
      <c r="D7" s="53"/>
    </row>
    <row r="8" spans="1:6" ht="33" customHeight="1" thickBot="1" x14ac:dyDescent="0.25">
      <c r="A8" s="11" t="s">
        <v>88</v>
      </c>
      <c r="B8" s="62">
        <v>38792.790000000008</v>
      </c>
      <c r="C8" s="62">
        <v>31636.119999999995</v>
      </c>
      <c r="D8" s="62">
        <v>4442.0015999999996</v>
      </c>
    </row>
    <row r="9" spans="1:6" ht="16.5" customHeight="1" thickBot="1" x14ac:dyDescent="0.3">
      <c r="A9" s="31" t="s">
        <v>69</v>
      </c>
      <c r="B9" s="63">
        <f>SUM(B8:B8)</f>
        <v>38792.790000000008</v>
      </c>
      <c r="C9" s="63">
        <f>SUM(C7:C8)</f>
        <v>40789.03</v>
      </c>
      <c r="D9" s="64">
        <f>SUM(D7:D8)</f>
        <v>4442.0015999999996</v>
      </c>
    </row>
    <row r="10" spans="1:6" ht="15" customHeight="1" x14ac:dyDescent="0.2"/>
    <row r="11" spans="1:6" ht="15.75" customHeight="1" x14ac:dyDescent="0.25">
      <c r="A11" s="51"/>
      <c r="B11" s="51"/>
      <c r="C11" s="51"/>
      <c r="D11" s="54"/>
    </row>
    <row r="12" spans="1:6" ht="15" customHeight="1" x14ac:dyDescent="0.25">
      <c r="A12" s="57" t="s">
        <v>93</v>
      </c>
      <c r="B12" s="57"/>
      <c r="C12" s="57"/>
      <c r="D12" s="66">
        <f>C9-D9</f>
        <v>36347.028399999996</v>
      </c>
      <c r="F12" s="60"/>
    </row>
    <row r="13" spans="1:6" ht="15" customHeight="1" x14ac:dyDescent="0.25">
      <c r="A13" s="51"/>
      <c r="B13" s="51"/>
      <c r="C13" s="51"/>
      <c r="D13" s="67"/>
    </row>
    <row r="14" spans="1:6" ht="15.75" customHeight="1" x14ac:dyDescent="0.2">
      <c r="A14" s="58" t="s">
        <v>94</v>
      </c>
      <c r="B14" s="59"/>
      <c r="C14" s="59"/>
      <c r="D14" s="68">
        <v>64279.43</v>
      </c>
    </row>
    <row r="15" spans="1:6" ht="15" customHeight="1" x14ac:dyDescent="0.25">
      <c r="A15" s="51"/>
      <c r="B15" s="51"/>
      <c r="C15" s="51"/>
      <c r="D15" s="51"/>
    </row>
    <row r="16" spans="1:6" ht="15" customHeight="1" x14ac:dyDescent="0.2"/>
    <row r="17" spans="1:4" x14ac:dyDescent="0.2">
      <c r="A17" s="55" t="s">
        <v>86</v>
      </c>
      <c r="B17" s="55"/>
      <c r="C17" s="55"/>
      <c r="D17" s="55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G11" sqref="G11"/>
    </sheetView>
  </sheetViews>
  <sheetFormatPr defaultRowHeight="12.75" x14ac:dyDescent="0.2"/>
  <cols>
    <col min="1" max="1" width="5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104" t="s">
        <v>89</v>
      </c>
      <c r="B2" s="104"/>
      <c r="C2" s="104"/>
      <c r="D2" s="104"/>
      <c r="E2" s="104"/>
      <c r="F2" s="104"/>
      <c r="G2" s="104"/>
    </row>
    <row r="3" spans="1:7" ht="17.25" x14ac:dyDescent="0.3">
      <c r="A3" s="104" t="s">
        <v>76</v>
      </c>
      <c r="B3" s="104"/>
      <c r="C3" s="104"/>
      <c r="D3" s="104"/>
      <c r="E3" s="104"/>
      <c r="F3" s="104"/>
      <c r="G3" s="104"/>
    </row>
    <row r="4" spans="1:7" ht="17.25" x14ac:dyDescent="0.3">
      <c r="A4" s="104" t="s">
        <v>95</v>
      </c>
      <c r="B4" s="104"/>
      <c r="C4" s="104"/>
      <c r="D4" s="104"/>
      <c r="E4" s="104"/>
      <c r="F4" s="104"/>
      <c r="G4" s="104"/>
    </row>
    <row r="5" spans="1:7" ht="13.5" thickBot="1" x14ac:dyDescent="0.25"/>
    <row r="6" spans="1:7" ht="30.75" thickBot="1" x14ac:dyDescent="0.25">
      <c r="A6" s="69" t="s">
        <v>14</v>
      </c>
      <c r="B6" s="70" t="s">
        <v>15</v>
      </c>
      <c r="C6" s="71" t="s">
        <v>16</v>
      </c>
      <c r="D6" s="71" t="s">
        <v>70</v>
      </c>
      <c r="E6" s="71" t="s">
        <v>18</v>
      </c>
      <c r="F6" s="72" t="s">
        <v>84</v>
      </c>
      <c r="G6" s="5" t="s">
        <v>71</v>
      </c>
    </row>
    <row r="7" spans="1:7" x14ac:dyDescent="0.2">
      <c r="A7" s="73">
        <v>1</v>
      </c>
      <c r="B7" s="77">
        <v>2017</v>
      </c>
      <c r="C7" s="78" t="s">
        <v>87</v>
      </c>
      <c r="D7" s="50" t="s">
        <v>96</v>
      </c>
      <c r="E7" s="50" t="s">
        <v>97</v>
      </c>
      <c r="F7" s="50"/>
      <c r="G7" s="74">
        <v>585</v>
      </c>
    </row>
    <row r="8" spans="1:7" x14ac:dyDescent="0.2">
      <c r="A8" s="73">
        <v>2</v>
      </c>
      <c r="B8" s="77">
        <v>2017</v>
      </c>
      <c r="C8" s="78" t="s">
        <v>90</v>
      </c>
      <c r="D8" s="50" t="s">
        <v>98</v>
      </c>
      <c r="E8" s="50" t="s">
        <v>99</v>
      </c>
      <c r="F8" s="50"/>
      <c r="G8" s="74">
        <v>793</v>
      </c>
    </row>
    <row r="9" spans="1:7" x14ac:dyDescent="0.2">
      <c r="A9" s="73">
        <v>3</v>
      </c>
      <c r="B9" s="77">
        <v>2017</v>
      </c>
      <c r="C9" s="78" t="s">
        <v>100</v>
      </c>
      <c r="D9" s="50" t="s">
        <v>101</v>
      </c>
      <c r="E9" s="50" t="s">
        <v>102</v>
      </c>
      <c r="F9" s="50"/>
      <c r="G9" s="74">
        <v>1464</v>
      </c>
    </row>
    <row r="10" spans="1:7" x14ac:dyDescent="0.2">
      <c r="A10" s="73">
        <v>4</v>
      </c>
      <c r="B10" s="78">
        <v>2017</v>
      </c>
      <c r="C10" s="78" t="s">
        <v>103</v>
      </c>
      <c r="D10" s="50" t="s">
        <v>104</v>
      </c>
      <c r="E10" s="50" t="s">
        <v>105</v>
      </c>
      <c r="F10" s="50"/>
      <c r="G10" s="74">
        <v>1112</v>
      </c>
    </row>
    <row r="11" spans="1:7" ht="15.75" thickBot="1" x14ac:dyDescent="0.25">
      <c r="A11" s="35"/>
      <c r="B11" s="100" t="s">
        <v>72</v>
      </c>
      <c r="C11" s="101"/>
      <c r="D11" s="101"/>
      <c r="E11" s="101"/>
      <c r="F11" s="101"/>
      <c r="G11" s="75">
        <v>488.00159999999988</v>
      </c>
    </row>
    <row r="12" spans="1:7" ht="15.75" thickBot="1" x14ac:dyDescent="0.3">
      <c r="A12" s="90" t="s">
        <v>73</v>
      </c>
      <c r="B12" s="91"/>
      <c r="C12" s="91"/>
      <c r="D12" s="36"/>
      <c r="E12" s="36"/>
      <c r="F12" s="36"/>
      <c r="G12" s="76">
        <f>SUM(G7:G11)</f>
        <v>4442.0015999999996</v>
      </c>
    </row>
    <row r="13" spans="1:7" x14ac:dyDescent="0.2">
      <c r="A13" s="102"/>
      <c r="B13" s="102"/>
      <c r="C13" s="103"/>
      <c r="D13" s="103"/>
      <c r="E13" s="103"/>
      <c r="F13" s="103"/>
      <c r="G13" s="103"/>
    </row>
    <row r="17" spans="1:7" ht="15" x14ac:dyDescent="0.25">
      <c r="A17" s="56" t="s">
        <v>86</v>
      </c>
      <c r="B17" s="56"/>
      <c r="C17" s="56"/>
      <c r="D17" s="56"/>
      <c r="E17" s="56"/>
      <c r="F17" s="56"/>
      <c r="G17" s="56"/>
    </row>
  </sheetData>
  <mergeCells count="6">
    <mergeCell ref="B11:F11"/>
    <mergeCell ref="A12:C12"/>
    <mergeCell ref="A13:G13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2018-02-26T08:17:16Z</cp:lastPrinted>
  <dcterms:created xsi:type="dcterms:W3CDTF">2015-02-24T21:57:31Z</dcterms:created>
  <dcterms:modified xsi:type="dcterms:W3CDTF">2018-04-01T19:19:36Z</dcterms:modified>
</cp:coreProperties>
</file>