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18195" windowHeight="11385" firstSheet="2" activeTab="4"/>
  </bookViews>
  <sheets>
    <sheet name="выборка 15" sheetId="3" state="hidden" r:id="rId1"/>
    <sheet name="общий отчет по дому за 15 г" sheetId="1" state="hidden" r:id="rId2"/>
    <sheet name="отчет ТР18" sheetId="7" r:id="rId3"/>
    <sheet name="расход   ТР18 " sheetId="8" r:id="rId4"/>
    <sheet name="Р И С отчет18" sheetId="9" r:id="rId5"/>
    <sheet name="Р И С расход18" sheetId="10" r:id="rId6"/>
    <sheet name="отчет сод. жилья" sheetId="5" state="hidden" r:id="rId7"/>
    <sheet name="расход по дому ТО" sheetId="6" state="hidden" r:id="rId8"/>
  </sheets>
  <calcPr calcId="145621" refMode="R1C1"/>
</workbook>
</file>

<file path=xl/calcChain.xml><?xml version="1.0" encoding="utf-8"?>
<calcChain xmlns="http://schemas.openxmlformats.org/spreadsheetml/2006/main">
  <c r="AM9" i="3" l="1"/>
  <c r="D10" i="5" l="1"/>
  <c r="D9" i="5"/>
  <c r="E8" i="1"/>
  <c r="E7" i="1"/>
  <c r="AK15" i="3"/>
  <c r="AI15" i="3"/>
  <c r="AN15" i="3"/>
  <c r="S15" i="3"/>
  <c r="P15" i="3"/>
  <c r="T14" i="3"/>
  <c r="T13" i="3"/>
  <c r="T12" i="3"/>
  <c r="T11" i="3"/>
  <c r="T10" i="3"/>
  <c r="T9" i="3"/>
  <c r="T8" i="3"/>
  <c r="Q14" i="3"/>
  <c r="Q13" i="3"/>
  <c r="Q12" i="3"/>
  <c r="Q11" i="3"/>
  <c r="Q10" i="3"/>
  <c r="Q9" i="3"/>
  <c r="Q8" i="3"/>
  <c r="AP14" i="3"/>
  <c r="AP13" i="3"/>
  <c r="AP12" i="3"/>
  <c r="AP11" i="3"/>
  <c r="AP10" i="3"/>
  <c r="AP9" i="3"/>
  <c r="AP8" i="3"/>
  <c r="AP7" i="3"/>
  <c r="AP6" i="3"/>
  <c r="AP5" i="3"/>
  <c r="AP4" i="3"/>
  <c r="AP3" i="3"/>
  <c r="AO14" i="3"/>
  <c r="AQ14" i="3" s="1"/>
  <c r="AO13" i="3"/>
  <c r="AQ13" i="3" s="1"/>
  <c r="AO12" i="3"/>
  <c r="AQ12" i="3" s="1"/>
  <c r="AO11" i="3"/>
  <c r="AQ11" i="3" s="1"/>
  <c r="AO10" i="3"/>
  <c r="AQ10" i="3" s="1"/>
  <c r="AO9" i="3"/>
  <c r="AQ9" i="3" s="1"/>
  <c r="AO8" i="3"/>
  <c r="AQ8" i="3" s="1"/>
  <c r="AO7" i="3"/>
  <c r="AQ7" i="3" s="1"/>
  <c r="AO6" i="3"/>
  <c r="AQ6" i="3" s="1"/>
  <c r="AO5" i="3"/>
  <c r="AQ5" i="3" s="1"/>
  <c r="AO4" i="3"/>
  <c r="AQ4" i="3" s="1"/>
  <c r="AL14" i="3"/>
  <c r="AL13" i="3"/>
  <c r="AL12" i="3"/>
  <c r="AL11" i="3"/>
  <c r="AL10" i="3"/>
  <c r="AL9" i="3"/>
  <c r="AL8" i="3"/>
  <c r="AL7" i="3"/>
  <c r="AL6" i="3"/>
  <c r="AL5" i="3"/>
  <c r="AL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O3" i="3"/>
  <c r="AQ3" i="3" s="1"/>
  <c r="AL3" i="3"/>
  <c r="M3" i="3"/>
  <c r="H3" i="3"/>
  <c r="N3" i="3" s="1"/>
  <c r="E3" i="3"/>
  <c r="Q15" i="3" l="1"/>
  <c r="AP15" i="3"/>
  <c r="T15" i="3"/>
  <c r="AQ15" i="3"/>
  <c r="G15" i="3"/>
  <c r="D15" i="3"/>
  <c r="C22" i="5" l="1"/>
  <c r="B22" i="5"/>
  <c r="C8" i="1" s="1"/>
  <c r="I16" i="6"/>
  <c r="I17" i="6" s="1"/>
  <c r="D8" i="5" s="1"/>
  <c r="D14" i="5" s="1"/>
  <c r="F8" i="1"/>
  <c r="D8" i="1"/>
  <c r="E6" i="1"/>
  <c r="AM15" i="3" l="1"/>
  <c r="AJ15" i="3"/>
  <c r="AO15" i="3"/>
  <c r="C8" i="5" s="1"/>
  <c r="AL15" i="3"/>
  <c r="B8" i="5" s="1"/>
  <c r="B14" i="5" s="1"/>
  <c r="C7" i="1" s="1"/>
  <c r="C15" i="3"/>
  <c r="F15" i="3"/>
  <c r="I15" i="3"/>
  <c r="J15" i="3"/>
  <c r="K15" i="3"/>
  <c r="L15" i="3"/>
  <c r="O15" i="3"/>
  <c r="R15" i="3"/>
  <c r="U15" i="3"/>
  <c r="V15" i="3"/>
  <c r="W15" i="3"/>
  <c r="X15" i="3"/>
  <c r="Y15" i="3"/>
  <c r="C9" i="1" s="1"/>
  <c r="Z15" i="3"/>
  <c r="D9" i="1" s="1"/>
  <c r="AA15" i="3"/>
  <c r="AB15" i="3"/>
  <c r="AC15" i="3"/>
  <c r="C11" i="1" s="1"/>
  <c r="AD15" i="3"/>
  <c r="D11" i="1" s="1"/>
  <c r="AE15" i="3"/>
  <c r="C13" i="1" s="1"/>
  <c r="AF15" i="3"/>
  <c r="D13" i="1" s="1"/>
  <c r="F13" i="1" s="1"/>
  <c r="AG15" i="3"/>
  <c r="C14" i="1" s="1"/>
  <c r="AH15" i="3"/>
  <c r="D14" i="1" s="1"/>
  <c r="M15" i="3"/>
  <c r="H15" i="3"/>
  <c r="E15" i="3"/>
  <c r="C6" i="1" l="1"/>
  <c r="C14" i="5"/>
  <c r="N15" i="3"/>
  <c r="D7" i="1" l="1"/>
  <c r="F7" i="1"/>
  <c r="D6" i="1"/>
  <c r="F6" i="1" l="1"/>
</calcChain>
</file>

<file path=xl/sharedStrings.xml><?xml version="1.0" encoding="utf-8"?>
<sst xmlns="http://schemas.openxmlformats.org/spreadsheetml/2006/main" count="220" uniqueCount="159">
  <si>
    <t>название</t>
  </si>
  <si>
    <t>Ремонт жилья</t>
  </si>
  <si>
    <t>Техническое обслуживание вентканалов и дымоходов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</si>
  <si>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</si>
  <si>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</si>
  <si>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</si>
  <si>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</si>
  <si>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</si>
  <si>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</si>
  <si>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</si>
  <si>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</si>
  <si>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</si>
  <si>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</si>
  <si>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</si>
  <si>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</si>
  <si>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</si>
  <si>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</si>
  <si>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</si>
  <si>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</si>
  <si>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кол-во</t>
  </si>
  <si>
    <t>сумма ден. Средств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</si>
  <si>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</si>
  <si>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</si>
  <si>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</si>
  <si>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</si>
  <si>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</si>
  <si>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</si>
  <si>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</si>
  <si>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</si>
  <si>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</si>
  <si>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</si>
  <si>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</si>
  <si>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</si>
  <si>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</si>
  <si>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</si>
  <si>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</si>
  <si>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</si>
  <si>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</si>
  <si>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</si>
  <si>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</si>
  <si>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</si>
  <si>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</si>
  <si>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</si>
  <si>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</si>
  <si>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</si>
  <si>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</si>
  <si>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</si>
  <si>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</si>
  <si>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</si>
  <si>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</si>
  <si>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</si>
  <si>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</si>
  <si>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</si>
  <si>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</si>
  <si>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</si>
  <si>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</si>
  <si>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</si>
  <si>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</si>
  <si>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</si>
  <si>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</si>
  <si>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Ремонт жилья: субабоненты</t>
  </si>
  <si>
    <t>Ремонт жилья: итого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</si>
  <si>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</si>
  <si>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</si>
  <si>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</si>
  <si>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</si>
  <si>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</si>
  <si>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</si>
  <si>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</si>
  <si>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</si>
  <si>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</si>
  <si>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</si>
  <si>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</si>
  <si>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</si>
  <si>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</si>
  <si>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</si>
  <si>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</si>
  <si>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Москатова, 1</t>
  </si>
  <si>
    <t>в доме по адресу ул. Москатова, 1</t>
  </si>
  <si>
    <t>Полученно антена</t>
  </si>
  <si>
    <t>начислено за дымоходы и вент каналы. Жил.</t>
  </si>
  <si>
    <t>Итого</t>
  </si>
  <si>
    <t>получено за дымоходы и вент каналы. Жил</t>
  </si>
  <si>
    <t>Остаток денежных средств дома на 01.06.2015 г</t>
  </si>
  <si>
    <t>июнь</t>
  </si>
  <si>
    <t>подъезд №4</t>
  </si>
  <si>
    <t>Устранение засора труб КНС</t>
  </si>
  <si>
    <t>Объем выполненых работ</t>
  </si>
  <si>
    <t>ф 100мм -1 м/п</t>
  </si>
  <si>
    <t>Ремонт внутридомовой системы ЦО</t>
  </si>
  <si>
    <t>Ревизия задвижек ф 80 -2 шт. Установка и снятие заглушек ф 80 мм -2 шт с их изготовлением. Смена резины прокладок на фланцевых соед . Ф 80 мм-4 шт.</t>
  </si>
  <si>
    <t>Гидравлическое испытание внутридомовой системы ЦО</t>
  </si>
  <si>
    <t>2120 м/п</t>
  </si>
  <si>
    <t xml:space="preserve">Гидравлическое испытание ввода и узла управления ЦО </t>
  </si>
  <si>
    <t>ф 100мм -25 м/п</t>
  </si>
  <si>
    <t>Гидравлическое испытание теплообменника ф 114 мм, L - 2 м/п 8 секц.</t>
  </si>
  <si>
    <t>159 м/п</t>
  </si>
  <si>
    <t>Генеральный директор ООО У0 "ТаганСервис"____________________________________________Брехов Ю.А.</t>
  </si>
  <si>
    <t>Генеральный директор ООО У0 "ТаганСервис"___________________________________________Брехов Ю.А.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</si>
  <si>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</si>
  <si>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Москатова, 1</t>
  </si>
  <si>
    <t>Остаток денежных средств дома на 31.07.2015 г</t>
  </si>
  <si>
    <t>в доме по  адресу ул. Москатова, 1  за период с 01.06.2015 по 31.07.2015гг.</t>
  </si>
  <si>
    <t>Остаток денежных средств дома на 31.12.2015 г</t>
  </si>
  <si>
    <t>февраль</t>
  </si>
  <si>
    <t>апрель</t>
  </si>
  <si>
    <t>Генеральный директор ООО У0 "ТаганСервис"____________________________________________</t>
  </si>
  <si>
    <t>подвал</t>
  </si>
  <si>
    <t>март</t>
  </si>
  <si>
    <t>переходящее сальдо на 01.01.2018 г</t>
  </si>
  <si>
    <t>Остаток денежных средств дома по статье "Ремонт жилья" на 30.06.2018 г</t>
  </si>
  <si>
    <t>дебиторская задолженность жителей по состоянию на 01.07.2018 г составляет</t>
  </si>
  <si>
    <t>подвал-4этаж КНС</t>
  </si>
  <si>
    <t>смена труб ф50,110мм</t>
  </si>
  <si>
    <t>кв.18-юный техник</t>
  </si>
  <si>
    <t>смена труб КНС, ХВС</t>
  </si>
  <si>
    <t>подвал ХВС</t>
  </si>
  <si>
    <t>смена труб ф25,40,50,63мм</t>
  </si>
  <si>
    <t>устр.решетки и кровли</t>
  </si>
  <si>
    <t>Информация о собранных и израсходованных денежных средствах по статье "Ремонт Жилья" за период с 01.01.2018 г по 30.06.2018 г по адресу ул. Москатова, 1</t>
  </si>
  <si>
    <t xml:space="preserve">Информация о выполненных работах по статье "Ремонт жилья" по адресу ул. Москатова, 1  за период 01.01.2018 г по 30.06.2018 г </t>
  </si>
  <si>
    <t>Переходящее сальдо на 01.07.2018 г.</t>
  </si>
  <si>
    <t>Ремонт и Содержание жилья</t>
  </si>
  <si>
    <t xml:space="preserve"> итого</t>
  </si>
  <si>
    <t>Остаток денежных средств дома по статье "Ремонт и Содержание жилья" на 31.12.2018 г</t>
  </si>
  <si>
    <t>дебиторская задолженность жителей по состоянию  на 01.01.2019 г. состовляет:</t>
  </si>
  <si>
    <t>Генеральный директор ООО У0 "ТаганСервис"___________________________________________</t>
  </si>
  <si>
    <t>акт</t>
  </si>
  <si>
    <t>номер</t>
  </si>
  <si>
    <t>июль</t>
  </si>
  <si>
    <t>август</t>
  </si>
  <si>
    <t>смена труб ф25мм</t>
  </si>
  <si>
    <t>территория</t>
  </si>
  <si>
    <t>гидравлические испытания</t>
  </si>
  <si>
    <t>сентябрь</t>
  </si>
  <si>
    <t>октябрь</t>
  </si>
  <si>
    <t>ЦО</t>
  </si>
  <si>
    <t>заполнение системы</t>
  </si>
  <si>
    <t>ноябрь</t>
  </si>
  <si>
    <t>изготовление и доставка пескопасты</t>
  </si>
  <si>
    <t>декабрь</t>
  </si>
  <si>
    <t>смена труб ф110мм</t>
  </si>
  <si>
    <t>Информация о собранных и израсходованных денежных средствах по статье "Ремонт и Содержание  Жилья" за период с 01.07.2018 г по 31.12.2018 г по адресу  ул. Москатова, 1</t>
  </si>
  <si>
    <t>Информация о выполненных работах по статье "Ремонт и  Содержание жилья"  за период с  01.07.2018 г по 31.12.2018 г по адресу  ул.  Москатова, 1</t>
  </si>
  <si>
    <t>приямки</t>
  </si>
  <si>
    <t>изготовление и установка козырьков</t>
  </si>
  <si>
    <t>цоколь, приямки, ступени, вход в подвал</t>
  </si>
  <si>
    <t>ремонт цоколя, приямков, входа в подвал, ступеней</t>
  </si>
  <si>
    <t>кв.6-10-14 ЦО</t>
  </si>
  <si>
    <t xml:space="preserve">подъезд1 </t>
  </si>
  <si>
    <t>ремонт ступеней</t>
  </si>
  <si>
    <t>кв.43-45-47-49-50-52-54 КНС</t>
  </si>
  <si>
    <t>кв.1-16</t>
  </si>
  <si>
    <t>прокладка провода</t>
  </si>
  <si>
    <t>подъезд</t>
  </si>
  <si>
    <t>ремонт ниши</t>
  </si>
  <si>
    <t>ввод ЦО и теплообменник</t>
  </si>
  <si>
    <t>кв.26 ЦО</t>
  </si>
  <si>
    <t>смена крана ф15мм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</si>
</sst>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20" xfId="0" applyBorder="1"/>
    <xf numFmtId="0" fontId="0" fillId="0" borderId="21" xfId="0" applyBorder="1"/>
    <xf numFmtId="0" fontId="1" fillId="0" borderId="3" xfId="0" applyFont="1" applyBorder="1"/>
    <xf numFmtId="0" fontId="1" fillId="0" borderId="20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2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0" fillId="0" borderId="20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0" xfId="0" applyFont="1" applyBorder="1"/>
    <xf numFmtId="0" fontId="4" fillId="0" borderId="12" xfId="0" applyFont="1" applyBorder="1"/>
    <xf numFmtId="2" fontId="4" fillId="0" borderId="12" xfId="0" applyNumberFormat="1" applyFont="1" applyBorder="1"/>
    <xf numFmtId="0" fontId="6" fillId="0" borderId="16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164" fontId="0" fillId="0" borderId="28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0" fillId="2" borderId="3" xfId="0" applyNumberFormat="1" applyFill="1" applyBorder="1"/>
    <xf numFmtId="0" fontId="1" fillId="0" borderId="30" xfId="0" applyFont="1" applyBorder="1" applyAlignment="1">
      <alignment wrapText="1"/>
    </xf>
    <xf numFmtId="0" fontId="0" fillId="0" borderId="31" xfId="0" applyBorder="1"/>
    <xf numFmtId="0" fontId="1" fillId="0" borderId="3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0" fillId="0" borderId="26" xfId="0" applyBorder="1"/>
    <xf numFmtId="0" fontId="1" fillId="0" borderId="35" xfId="0" applyFont="1" applyBorder="1" applyAlignment="1">
      <alignment wrapText="1"/>
    </xf>
    <xf numFmtId="0" fontId="0" fillId="0" borderId="18" xfId="0" applyBorder="1"/>
    <xf numFmtId="0" fontId="0" fillId="0" borderId="19" xfId="0" applyBorder="1"/>
    <xf numFmtId="0" fontId="1" fillId="0" borderId="13" xfId="0" applyFont="1" applyFill="1" applyBorder="1" applyAlignment="1">
      <alignment wrapText="1"/>
    </xf>
    <xf numFmtId="0" fontId="0" fillId="0" borderId="13" xfId="0" applyBorder="1"/>
    <xf numFmtId="0" fontId="0" fillId="0" borderId="11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0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0" borderId="32" xfId="0" applyNumberFormat="1" applyBorder="1"/>
    <xf numFmtId="2" fontId="0" fillId="0" borderId="34" xfId="0" applyNumberFormat="1" applyBorder="1"/>
    <xf numFmtId="2" fontId="0" fillId="0" borderId="26" xfId="0" applyNumberFormat="1" applyBorder="1"/>
    <xf numFmtId="0" fontId="0" fillId="0" borderId="15" xfId="0" applyBorder="1" applyAlignment="1">
      <alignment wrapText="1"/>
    </xf>
    <xf numFmtId="0" fontId="6" fillId="0" borderId="1" xfId="0" applyFont="1" applyBorder="1" applyAlignment="1">
      <alignment wrapText="1"/>
    </xf>
    <xf numFmtId="2" fontId="5" fillId="0" borderId="0" xfId="0" applyNumberFormat="1" applyFont="1" applyAlignment="1">
      <alignment wrapText="1"/>
    </xf>
    <xf numFmtId="0" fontId="9" fillId="0" borderId="0" xfId="0" applyFont="1"/>
    <xf numFmtId="0" fontId="1" fillId="0" borderId="0" xfId="0" applyFont="1" applyFill="1" applyBorder="1" applyAlignment="1"/>
    <xf numFmtId="0" fontId="3" fillId="0" borderId="0" xfId="0" applyFont="1" applyAlignment="1">
      <alignment horizontal="left" wrapText="1"/>
    </xf>
    <xf numFmtId="0" fontId="0" fillId="0" borderId="8" xfId="0" applyBorder="1"/>
    <xf numFmtId="0" fontId="10" fillId="0" borderId="0" xfId="0" applyFont="1"/>
    <xf numFmtId="4" fontId="0" fillId="0" borderId="3" xfId="0" applyNumberFormat="1" applyBorder="1"/>
    <xf numFmtId="4" fontId="4" fillId="0" borderId="12" xfId="0" applyNumberFormat="1" applyFont="1" applyBorder="1"/>
    <xf numFmtId="4" fontId="6" fillId="0" borderId="1" xfId="0" applyNumberFormat="1" applyFont="1" applyBorder="1" applyAlignment="1">
      <alignment wrapText="1"/>
    </xf>
    <xf numFmtId="4" fontId="10" fillId="0" borderId="0" xfId="0" applyNumberFormat="1" applyFont="1"/>
    <xf numFmtId="4" fontId="0" fillId="0" borderId="0" xfId="0" applyNumberFormat="1"/>
    <xf numFmtId="4" fontId="9" fillId="0" borderId="0" xfId="0" applyNumberFormat="1" applyFont="1"/>
    <xf numFmtId="4" fontId="0" fillId="0" borderId="28" xfId="0" applyNumberFormat="1" applyBorder="1" applyAlignment="1">
      <alignment vertical="top"/>
    </xf>
    <xf numFmtId="4" fontId="1" fillId="0" borderId="21" xfId="0" applyNumberFormat="1" applyFont="1" applyBorder="1"/>
    <xf numFmtId="0" fontId="6" fillId="0" borderId="1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9" fillId="0" borderId="24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1" fillId="0" borderId="33" xfId="0" applyFont="1" applyBorder="1"/>
    <xf numFmtId="4" fontId="0" fillId="0" borderId="4" xfId="0" applyNumberFormat="1" applyBorder="1"/>
    <xf numFmtId="4" fontId="4" fillId="0" borderId="21" xfId="0" applyNumberFormat="1" applyFont="1" applyBorder="1"/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5" xfId="0" applyBorder="1" applyAlignment="1">
      <alignment vertical="top" wrapText="1"/>
    </xf>
    <xf numFmtId="0" fontId="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0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/>
    <xf numFmtId="0" fontId="0" fillId="0" borderId="1" xfId="0" applyBorder="1" applyAlignment="1"/>
    <xf numFmtId="4" fontId="1" fillId="0" borderId="1" xfId="0" applyNumberFormat="1" applyFont="1" applyBorder="1" applyAlignment="1"/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4" fillId="0" borderId="17" xfId="0" applyNumberFormat="1" applyFont="1" applyBorder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4" fontId="9" fillId="0" borderId="0" xfId="0" applyNumberFormat="1" applyFont="1" applyAlignment="1">
      <alignment horizontal="right" wrapText="1"/>
    </xf>
    <xf numFmtId="0" fontId="5" fillId="0" borderId="19" xfId="0" applyFont="1" applyBorder="1"/>
    <xf numFmtId="0" fontId="5" fillId="0" borderId="6" xfId="0" applyFont="1" applyBorder="1"/>
    <xf numFmtId="0" fontId="0" fillId="0" borderId="1" xfId="0" applyBorder="1" applyAlignment="1">
      <alignment horizontal="center" vertical="center"/>
    </xf>
    <xf numFmtId="4" fontId="1" fillId="0" borderId="12" xfId="0" applyNumberFormat="1" applyFont="1" applyBorder="1"/>
    <xf numFmtId="0" fontId="3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0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/>
    <xf numFmtId="0" fontId="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/>
    <xf numFmtId="0" fontId="0" fillId="0" borderId="25" xfId="0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49" fontId="8" fillId="0" borderId="1" xfId="0" applyNumberFormat="1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/>
    <xf numFmtId="0" fontId="0" fillId="0" borderId="4" xfId="0" applyBorder="1"/>
    <xf numFmtId="3" fontId="0" fillId="0" borderId="44" xfId="0" applyNumberFormat="1" applyBorder="1" applyAlignment="1">
      <alignment horizontal="center" vertical="top"/>
    </xf>
    <xf numFmtId="0" fontId="0" fillId="0" borderId="0" xfId="0"/>
    <xf numFmtId="0" fontId="0" fillId="0" borderId="4" xfId="0" applyBorder="1"/>
    <xf numFmtId="0" fontId="0" fillId="0" borderId="25" xfId="0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1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3" fontId="0" fillId="0" borderId="37" xfId="0" applyNumberFormat="1" applyBorder="1" applyAlignment="1">
      <alignment horizontal="center" vertical="top"/>
    </xf>
    <xf numFmtId="0" fontId="5" fillId="0" borderId="47" xfId="0" applyFont="1" applyBorder="1"/>
    <xf numFmtId="0" fontId="0" fillId="0" borderId="33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45" xfId="0" applyBorder="1" applyAlignment="1">
      <alignment horizontal="center" vertical="center"/>
    </xf>
    <xf numFmtId="49" fontId="8" fillId="0" borderId="3" xfId="0" applyNumberFormat="1" applyFont="1" applyBorder="1" applyAlignment="1">
      <alignment wrapText="1"/>
    </xf>
    <xf numFmtId="0" fontId="13" fillId="0" borderId="3" xfId="0" applyFont="1" applyBorder="1" applyAlignment="1">
      <alignment wrapText="1"/>
    </xf>
    <xf numFmtId="4" fontId="0" fillId="0" borderId="3" xfId="0" applyNumberForma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4" fontId="0" fillId="0" borderId="1" xfId="0" applyNumberFormat="1" applyBorder="1" applyAlignment="1">
      <alignment horizontal="right"/>
    </xf>
    <xf numFmtId="0" fontId="0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3" borderId="36" xfId="0" applyFont="1" applyFill="1" applyBorder="1"/>
    <xf numFmtId="4" fontId="0" fillId="3" borderId="4" xfId="0" applyNumberFormat="1" applyFill="1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4" fontId="0" fillId="0" borderId="28" xfId="0" applyNumberFormat="1" applyBorder="1" applyAlignment="1">
      <alignment horizontal="center" vertical="center"/>
    </xf>
    <xf numFmtId="4" fontId="0" fillId="0" borderId="40" xfId="0" applyNumberFormat="1" applyBorder="1" applyAlignment="1">
      <alignment horizontal="center" vertical="center"/>
    </xf>
    <xf numFmtId="0" fontId="1" fillId="0" borderId="41" xfId="0" applyFont="1" applyBorder="1" applyAlignment="1">
      <alignment horizontal="left"/>
    </xf>
    <xf numFmtId="0" fontId="3" fillId="0" borderId="3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8" fillId="0" borderId="29" xfId="0" applyFont="1" applyBorder="1" applyAlignment="1">
      <alignment horizontal="left"/>
    </xf>
    <xf numFmtId="0" fontId="0" fillId="0" borderId="29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5"/>
  <sheetViews>
    <sheetView topLeftCell="Y1" workbookViewId="0">
      <selection activeCell="AK13" sqref="AK13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7" width="12.140625" customWidth="1"/>
    <col min="18" max="20" width="11.85546875" customWidth="1"/>
    <col min="21" max="21" width="10.140625" customWidth="1"/>
    <col min="22" max="22" width="10.5703125" customWidth="1"/>
  </cols>
  <sheetData>
    <row r="1" spans="1:43" ht="13.5" thickBot="1" x14ac:dyDescent="0.25"/>
    <row r="2" spans="1:43" ht="55.5" customHeight="1" thickBot="1" x14ac:dyDescent="0.25">
      <c r="A2" s="13" t="s">
        <v>24</v>
      </c>
      <c r="B2" s="14" t="s">
        <v>25</v>
      </c>
      <c r="C2" s="14" t="s">
        <v>26</v>
      </c>
      <c r="D2" s="14" t="s">
        <v>28</v>
      </c>
      <c r="E2" s="17" t="s">
        <v>35</v>
      </c>
      <c r="F2" s="14" t="s">
        <v>27</v>
      </c>
      <c r="G2" s="14" t="s">
        <v>29</v>
      </c>
      <c r="H2" s="17" t="s">
        <v>36</v>
      </c>
      <c r="I2" s="14" t="s">
        <v>30</v>
      </c>
      <c r="J2" s="14" t="s">
        <v>31</v>
      </c>
      <c r="K2" s="14" t="s">
        <v>53</v>
      </c>
      <c r="L2" s="14" t="s">
        <v>32</v>
      </c>
      <c r="M2" s="17" t="s">
        <v>33</v>
      </c>
      <c r="N2" s="17" t="s">
        <v>34</v>
      </c>
      <c r="O2" s="15" t="s">
        <v>37</v>
      </c>
      <c r="P2" s="15" t="s">
        <v>80</v>
      </c>
      <c r="Q2" s="15" t="s">
        <v>81</v>
      </c>
      <c r="R2" s="15" t="s">
        <v>38</v>
      </c>
      <c r="S2" s="15" t="s">
        <v>82</v>
      </c>
      <c r="T2" s="15" t="s">
        <v>81</v>
      </c>
      <c r="U2" s="15" t="s">
        <v>39</v>
      </c>
      <c r="V2" s="15" t="s">
        <v>40</v>
      </c>
      <c r="W2" s="15" t="s">
        <v>41</v>
      </c>
      <c r="X2" s="15" t="s">
        <v>42</v>
      </c>
      <c r="Y2" s="15" t="s">
        <v>43</v>
      </c>
      <c r="Z2" s="15" t="s">
        <v>44</v>
      </c>
      <c r="AA2" s="15" t="s">
        <v>45</v>
      </c>
      <c r="AB2" s="15" t="s">
        <v>46</v>
      </c>
      <c r="AC2" s="15" t="s">
        <v>47</v>
      </c>
      <c r="AD2" s="15" t="s">
        <v>48</v>
      </c>
      <c r="AE2" s="15" t="s">
        <v>49</v>
      </c>
      <c r="AF2" s="15" t="s">
        <v>50</v>
      </c>
      <c r="AG2" s="15" t="s">
        <v>51</v>
      </c>
      <c r="AH2" s="16" t="s">
        <v>52</v>
      </c>
      <c r="AI2" s="55" t="s">
        <v>79</v>
      </c>
      <c r="AJ2" s="14" t="s">
        <v>55</v>
      </c>
      <c r="AK2" s="14" t="s">
        <v>28</v>
      </c>
      <c r="AL2" s="17" t="s">
        <v>35</v>
      </c>
      <c r="AM2" s="14" t="s">
        <v>56</v>
      </c>
      <c r="AN2" s="14" t="s">
        <v>29</v>
      </c>
      <c r="AO2" s="17" t="s">
        <v>36</v>
      </c>
      <c r="AP2" s="17" t="s">
        <v>74</v>
      </c>
      <c r="AQ2" s="17" t="s">
        <v>34</v>
      </c>
    </row>
    <row r="3" spans="1:43" x14ac:dyDescent="0.2">
      <c r="A3" s="12" t="s">
        <v>77</v>
      </c>
      <c r="B3" s="5">
        <v>2685.7</v>
      </c>
      <c r="C3" s="5">
        <v>0</v>
      </c>
      <c r="D3" s="5">
        <v>0</v>
      </c>
      <c r="E3" s="18">
        <f>C3+D3</f>
        <v>0</v>
      </c>
      <c r="F3" s="5">
        <v>0</v>
      </c>
      <c r="G3" s="5">
        <v>0</v>
      </c>
      <c r="H3" s="18">
        <f>F3+G3</f>
        <v>0</v>
      </c>
      <c r="I3" s="5">
        <v>0</v>
      </c>
      <c r="J3" s="5">
        <v>0</v>
      </c>
      <c r="K3" s="5">
        <v>0</v>
      </c>
      <c r="L3" s="5">
        <v>0</v>
      </c>
      <c r="M3" s="18">
        <f>(I3+J3+L3)*1.5%</f>
        <v>0</v>
      </c>
      <c r="N3" s="20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5">
        <v>0</v>
      </c>
      <c r="AJ3" s="5">
        <v>0</v>
      </c>
      <c r="AK3" s="5">
        <v>0</v>
      </c>
      <c r="AL3" s="18">
        <f>AJ3+AK3</f>
        <v>0</v>
      </c>
      <c r="AM3" s="5">
        <v>0</v>
      </c>
      <c r="AN3" s="5">
        <v>0</v>
      </c>
      <c r="AO3" s="18">
        <f>AM3+AN3</f>
        <v>0</v>
      </c>
      <c r="AP3" s="46">
        <f>(AF3+AI3)*1.5%</f>
        <v>0</v>
      </c>
      <c r="AQ3" s="20">
        <f>AO3*1.5%</f>
        <v>0</v>
      </c>
    </row>
    <row r="4" spans="1:43" x14ac:dyDescent="0.2">
      <c r="A4" s="12" t="s">
        <v>77</v>
      </c>
      <c r="B4" s="5">
        <v>2685.7</v>
      </c>
      <c r="C4" s="5">
        <v>0</v>
      </c>
      <c r="D4" s="5">
        <v>0</v>
      </c>
      <c r="E4" s="18">
        <f t="shared" ref="E4:E14" si="0">C4+D4</f>
        <v>0</v>
      </c>
      <c r="F4" s="5">
        <v>0</v>
      </c>
      <c r="G4" s="5">
        <v>0</v>
      </c>
      <c r="H4" s="18">
        <f t="shared" ref="H4:H14" si="1">F4+G4</f>
        <v>0</v>
      </c>
      <c r="I4" s="5">
        <v>0</v>
      </c>
      <c r="J4" s="5">
        <v>0</v>
      </c>
      <c r="K4" s="5">
        <v>0</v>
      </c>
      <c r="L4" s="5">
        <v>0</v>
      </c>
      <c r="M4" s="18">
        <f t="shared" ref="M4:M14" si="2">(I4+J4+L4)*1.5%</f>
        <v>0</v>
      </c>
      <c r="N4" s="20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5">
        <v>0</v>
      </c>
      <c r="AK4" s="5">
        <v>0</v>
      </c>
      <c r="AL4" s="18">
        <f t="shared" ref="AL4:AL14" si="4">AJ4+AK4</f>
        <v>0</v>
      </c>
      <c r="AM4" s="5">
        <v>0</v>
      </c>
      <c r="AN4" s="5">
        <v>0</v>
      </c>
      <c r="AO4" s="18">
        <f t="shared" ref="AO4:AO14" si="5">AM4+AN4</f>
        <v>0</v>
      </c>
      <c r="AP4" s="46">
        <f t="shared" ref="AP4:AP14" si="6">(AF4+AI4)*1.5%</f>
        <v>0</v>
      </c>
      <c r="AQ4" s="20">
        <f t="shared" ref="AQ4:AQ14" si="7">AO4*1.5%</f>
        <v>0</v>
      </c>
    </row>
    <row r="5" spans="1:43" x14ac:dyDescent="0.2">
      <c r="A5" s="12" t="s">
        <v>77</v>
      </c>
      <c r="B5" s="5">
        <v>2685.7</v>
      </c>
      <c r="C5" s="5">
        <v>0</v>
      </c>
      <c r="D5" s="5">
        <v>0</v>
      </c>
      <c r="E5" s="18">
        <f t="shared" si="0"/>
        <v>0</v>
      </c>
      <c r="F5" s="5">
        <v>0</v>
      </c>
      <c r="G5" s="5">
        <v>0</v>
      </c>
      <c r="H5" s="18">
        <f t="shared" si="1"/>
        <v>0</v>
      </c>
      <c r="I5" s="5">
        <v>0</v>
      </c>
      <c r="J5" s="5">
        <v>0</v>
      </c>
      <c r="K5" s="5">
        <v>0</v>
      </c>
      <c r="L5" s="5">
        <v>0</v>
      </c>
      <c r="M5" s="18">
        <f t="shared" si="2"/>
        <v>0</v>
      </c>
      <c r="N5" s="20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18">
        <f t="shared" si="4"/>
        <v>0</v>
      </c>
      <c r="AM5" s="5">
        <v>0</v>
      </c>
      <c r="AN5" s="5">
        <v>0</v>
      </c>
      <c r="AO5" s="18">
        <f t="shared" si="5"/>
        <v>0</v>
      </c>
      <c r="AP5" s="46">
        <f t="shared" si="6"/>
        <v>0</v>
      </c>
      <c r="AQ5" s="20">
        <f t="shared" si="7"/>
        <v>0</v>
      </c>
    </row>
    <row r="6" spans="1:43" x14ac:dyDescent="0.2">
      <c r="A6" s="12" t="s">
        <v>77</v>
      </c>
      <c r="B6" s="5">
        <v>2685.7</v>
      </c>
      <c r="C6" s="5">
        <v>0</v>
      </c>
      <c r="D6" s="5">
        <v>0</v>
      </c>
      <c r="E6" s="18">
        <f t="shared" si="0"/>
        <v>0</v>
      </c>
      <c r="F6" s="5">
        <v>0</v>
      </c>
      <c r="G6" s="5">
        <v>0</v>
      </c>
      <c r="H6" s="18">
        <f t="shared" si="1"/>
        <v>0</v>
      </c>
      <c r="I6" s="5">
        <v>0</v>
      </c>
      <c r="J6" s="5">
        <v>0</v>
      </c>
      <c r="K6" s="5">
        <v>0</v>
      </c>
      <c r="L6" s="5">
        <v>0</v>
      </c>
      <c r="M6" s="18">
        <f t="shared" si="2"/>
        <v>0</v>
      </c>
      <c r="N6" s="20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18">
        <f t="shared" si="4"/>
        <v>0</v>
      </c>
      <c r="AM6" s="5">
        <v>0</v>
      </c>
      <c r="AN6" s="5">
        <v>0</v>
      </c>
      <c r="AO6" s="18">
        <f t="shared" si="5"/>
        <v>0</v>
      </c>
      <c r="AP6" s="46">
        <f t="shared" si="6"/>
        <v>0</v>
      </c>
      <c r="AQ6" s="20">
        <f t="shared" si="7"/>
        <v>0</v>
      </c>
    </row>
    <row r="7" spans="1:43" x14ac:dyDescent="0.2">
      <c r="A7" s="12" t="s">
        <v>77</v>
      </c>
      <c r="B7" s="5">
        <v>2685.7</v>
      </c>
      <c r="C7" s="5">
        <v>0</v>
      </c>
      <c r="D7" s="5">
        <v>0</v>
      </c>
      <c r="E7" s="18">
        <f t="shared" si="0"/>
        <v>0</v>
      </c>
      <c r="F7" s="5">
        <v>0</v>
      </c>
      <c r="G7" s="5">
        <v>0</v>
      </c>
      <c r="H7" s="18">
        <f t="shared" si="1"/>
        <v>0</v>
      </c>
      <c r="I7" s="5">
        <v>0</v>
      </c>
      <c r="J7" s="5">
        <v>0</v>
      </c>
      <c r="K7" s="5">
        <v>0</v>
      </c>
      <c r="L7" s="5">
        <v>0</v>
      </c>
      <c r="M7" s="18">
        <f t="shared" si="2"/>
        <v>0</v>
      </c>
      <c r="N7" s="20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18">
        <f t="shared" si="4"/>
        <v>0</v>
      </c>
      <c r="AM7" s="5">
        <v>0</v>
      </c>
      <c r="AN7" s="5">
        <v>0</v>
      </c>
      <c r="AO7" s="18">
        <f t="shared" si="5"/>
        <v>0</v>
      </c>
      <c r="AP7" s="46">
        <f t="shared" si="6"/>
        <v>0</v>
      </c>
      <c r="AQ7" s="20">
        <f t="shared" si="7"/>
        <v>0</v>
      </c>
    </row>
    <row r="8" spans="1:43" x14ac:dyDescent="0.2">
      <c r="A8" s="12" t="s">
        <v>77</v>
      </c>
      <c r="B8" s="5">
        <v>2685.7</v>
      </c>
      <c r="C8" s="2">
        <v>11387.41</v>
      </c>
      <c r="D8" s="2">
        <v>4809.7700000000004</v>
      </c>
      <c r="E8" s="18">
        <f t="shared" si="0"/>
        <v>16197.18</v>
      </c>
      <c r="F8" s="2">
        <v>0</v>
      </c>
      <c r="G8" s="2">
        <v>0</v>
      </c>
      <c r="H8" s="18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8">
        <f t="shared" si="2"/>
        <v>0</v>
      </c>
      <c r="N8" s="20">
        <f t="shared" si="3"/>
        <v>0</v>
      </c>
      <c r="O8" s="2">
        <v>1503.95</v>
      </c>
      <c r="P8" s="2">
        <v>725.48</v>
      </c>
      <c r="Q8" s="5">
        <f t="shared" ref="Q8:Q14" si="8">O8+P8</f>
        <v>2229.4300000000003</v>
      </c>
      <c r="R8" s="2">
        <v>0</v>
      </c>
      <c r="S8" s="2">
        <v>0</v>
      </c>
      <c r="T8" s="5">
        <f t="shared" ref="T8:T14" si="9">R8+S8</f>
        <v>0</v>
      </c>
      <c r="U8" s="2">
        <v>0</v>
      </c>
      <c r="V8" s="2">
        <v>0</v>
      </c>
      <c r="W8" s="2">
        <v>0</v>
      </c>
      <c r="X8" s="2">
        <v>0</v>
      </c>
      <c r="Y8" s="2">
        <v>5102.83</v>
      </c>
      <c r="Z8" s="2">
        <v>0</v>
      </c>
      <c r="AA8" s="2">
        <v>0</v>
      </c>
      <c r="AB8" s="2">
        <v>0</v>
      </c>
      <c r="AC8" s="2">
        <v>4834.26</v>
      </c>
      <c r="AD8" s="2">
        <v>0</v>
      </c>
      <c r="AE8" s="2">
        <v>295.47000000000003</v>
      </c>
      <c r="AF8" s="2">
        <v>0</v>
      </c>
      <c r="AG8" s="2">
        <v>5747.44</v>
      </c>
      <c r="AH8" s="2">
        <v>0</v>
      </c>
      <c r="AI8" s="2">
        <v>0</v>
      </c>
      <c r="AJ8" s="2">
        <v>12918.26</v>
      </c>
      <c r="AK8" s="2">
        <v>5456.37</v>
      </c>
      <c r="AL8" s="18">
        <f t="shared" si="4"/>
        <v>18374.63</v>
      </c>
      <c r="AM8" s="2">
        <v>0</v>
      </c>
      <c r="AN8" s="2">
        <v>0</v>
      </c>
      <c r="AO8" s="18">
        <f t="shared" si="5"/>
        <v>0</v>
      </c>
      <c r="AP8" s="46">
        <f t="shared" si="6"/>
        <v>0</v>
      </c>
      <c r="AQ8" s="20">
        <f t="shared" si="7"/>
        <v>0</v>
      </c>
    </row>
    <row r="9" spans="1:43" x14ac:dyDescent="0.2">
      <c r="A9" s="12" t="s">
        <v>77</v>
      </c>
      <c r="B9" s="5">
        <v>2685.7</v>
      </c>
      <c r="C9" s="2">
        <v>0</v>
      </c>
      <c r="D9" s="2">
        <v>0</v>
      </c>
      <c r="E9" s="18">
        <f t="shared" si="0"/>
        <v>0</v>
      </c>
      <c r="F9" s="2">
        <v>10216.56</v>
      </c>
      <c r="G9" s="2">
        <v>0</v>
      </c>
      <c r="H9" s="18">
        <f t="shared" si="1"/>
        <v>10216.56</v>
      </c>
      <c r="I9" s="2">
        <v>0</v>
      </c>
      <c r="J9" s="2">
        <v>17594.95</v>
      </c>
      <c r="K9" s="2">
        <v>0</v>
      </c>
      <c r="L9" s="2">
        <v>0</v>
      </c>
      <c r="M9" s="18">
        <f t="shared" si="2"/>
        <v>263.92425000000003</v>
      </c>
      <c r="N9" s="20">
        <f t="shared" si="3"/>
        <v>153.24839999999998</v>
      </c>
      <c r="O9" s="2">
        <v>1611.42</v>
      </c>
      <c r="P9" s="2">
        <v>0</v>
      </c>
      <c r="Q9" s="5">
        <f t="shared" si="8"/>
        <v>1611.42</v>
      </c>
      <c r="R9" s="2">
        <v>1685.37</v>
      </c>
      <c r="S9" s="2">
        <v>0</v>
      </c>
      <c r="T9" s="5">
        <f t="shared" si="9"/>
        <v>1685.37</v>
      </c>
      <c r="U9" s="2">
        <v>0</v>
      </c>
      <c r="V9" s="2">
        <v>0</v>
      </c>
      <c r="W9" s="2">
        <v>0</v>
      </c>
      <c r="X9" s="2">
        <v>0</v>
      </c>
      <c r="Y9" s="2">
        <v>5371.4</v>
      </c>
      <c r="Z9" s="2">
        <v>5700.04</v>
      </c>
      <c r="AA9" s="2">
        <v>0</v>
      </c>
      <c r="AB9" s="2">
        <v>0</v>
      </c>
      <c r="AC9" s="2">
        <v>5049.3999999999996</v>
      </c>
      <c r="AD9" s="2">
        <v>5448.12</v>
      </c>
      <c r="AE9" s="2">
        <v>456.59</v>
      </c>
      <c r="AF9" s="2">
        <v>357.91</v>
      </c>
      <c r="AG9" s="2">
        <v>6096.57</v>
      </c>
      <c r="AH9" s="2">
        <v>6429</v>
      </c>
      <c r="AI9" s="2">
        <v>0</v>
      </c>
      <c r="AJ9" s="2">
        <v>25326.21</v>
      </c>
      <c r="AK9" s="2">
        <v>0</v>
      </c>
      <c r="AL9" s="18">
        <f t="shared" si="4"/>
        <v>25326.21</v>
      </c>
      <c r="AM9" s="2">
        <f>16929.98-7481.03</f>
        <v>9448.9500000000007</v>
      </c>
      <c r="AN9" s="2">
        <v>0</v>
      </c>
      <c r="AO9" s="18">
        <f t="shared" si="5"/>
        <v>9448.9500000000007</v>
      </c>
      <c r="AP9" s="46">
        <f t="shared" si="6"/>
        <v>5.3686500000000006</v>
      </c>
      <c r="AQ9" s="20">
        <f t="shared" si="7"/>
        <v>141.73425</v>
      </c>
    </row>
    <row r="10" spans="1:43" x14ac:dyDescent="0.2">
      <c r="A10" s="12" t="s">
        <v>77</v>
      </c>
      <c r="B10" s="5">
        <v>2685.7</v>
      </c>
      <c r="C10" s="2">
        <v>0</v>
      </c>
      <c r="D10" s="2">
        <v>0</v>
      </c>
      <c r="E10" s="18">
        <f t="shared" si="0"/>
        <v>0</v>
      </c>
      <c r="F10" s="2">
        <v>653.35</v>
      </c>
      <c r="G10" s="2">
        <v>0</v>
      </c>
      <c r="H10" s="18">
        <f t="shared" si="1"/>
        <v>653.35</v>
      </c>
      <c r="I10" s="2">
        <v>0</v>
      </c>
      <c r="J10" s="2">
        <v>8600.9599999999991</v>
      </c>
      <c r="K10" s="2">
        <v>0</v>
      </c>
      <c r="L10" s="2">
        <v>0</v>
      </c>
      <c r="M10" s="18">
        <f t="shared" si="2"/>
        <v>129.01439999999999</v>
      </c>
      <c r="N10" s="20">
        <f t="shared" si="3"/>
        <v>9.8002500000000001</v>
      </c>
      <c r="O10" s="2">
        <v>1611.42</v>
      </c>
      <c r="P10" s="2"/>
      <c r="Q10" s="5">
        <f t="shared" si="8"/>
        <v>1611.42</v>
      </c>
      <c r="R10" s="2">
        <v>1387.05</v>
      </c>
      <c r="S10" s="2"/>
      <c r="T10" s="5">
        <f t="shared" si="9"/>
        <v>1387.05</v>
      </c>
      <c r="U10" s="2">
        <v>0</v>
      </c>
      <c r="V10" s="2">
        <v>0</v>
      </c>
      <c r="W10" s="2">
        <v>0</v>
      </c>
      <c r="X10" s="2">
        <v>0</v>
      </c>
      <c r="Y10" s="2">
        <v>5371.4</v>
      </c>
      <c r="Z10" s="2">
        <v>4626.5</v>
      </c>
      <c r="AA10" s="2">
        <v>0</v>
      </c>
      <c r="AB10" s="2">
        <v>0</v>
      </c>
      <c r="AC10" s="2">
        <v>5049.12</v>
      </c>
      <c r="AD10" s="2">
        <v>42527.15</v>
      </c>
      <c r="AE10" s="2">
        <v>456.59</v>
      </c>
      <c r="AF10" s="2">
        <v>388.54</v>
      </c>
      <c r="AG10" s="2">
        <v>6096.57</v>
      </c>
      <c r="AH10" s="2">
        <v>5249.62</v>
      </c>
      <c r="AI10" s="2">
        <v>0</v>
      </c>
      <c r="AJ10" s="2">
        <v>25326.21</v>
      </c>
      <c r="AK10" s="2">
        <v>0</v>
      </c>
      <c r="AL10" s="18">
        <f t="shared" si="4"/>
        <v>25326.21</v>
      </c>
      <c r="AM10" s="2">
        <v>21220.880000000001</v>
      </c>
      <c r="AN10" s="2">
        <v>0</v>
      </c>
      <c r="AO10" s="18">
        <f t="shared" si="5"/>
        <v>21220.880000000001</v>
      </c>
      <c r="AP10" s="46">
        <f t="shared" si="6"/>
        <v>5.8281000000000001</v>
      </c>
      <c r="AQ10" s="20">
        <f t="shared" si="7"/>
        <v>318.31319999999999</v>
      </c>
    </row>
    <row r="11" spans="1:43" x14ac:dyDescent="0.2">
      <c r="A11" s="12" t="s">
        <v>77</v>
      </c>
      <c r="B11" s="5">
        <v>2685.7</v>
      </c>
      <c r="C11" s="2"/>
      <c r="D11" s="2"/>
      <c r="E11" s="18">
        <f t="shared" si="0"/>
        <v>0</v>
      </c>
      <c r="F11" s="2"/>
      <c r="G11" s="2"/>
      <c r="H11" s="18">
        <f t="shared" si="1"/>
        <v>0</v>
      </c>
      <c r="I11" s="2"/>
      <c r="J11" s="2"/>
      <c r="K11" s="2"/>
      <c r="L11" s="2"/>
      <c r="M11" s="18">
        <f t="shared" si="2"/>
        <v>0</v>
      </c>
      <c r="N11" s="20">
        <f t="shared" si="3"/>
        <v>0</v>
      </c>
      <c r="O11" s="2"/>
      <c r="P11" s="2"/>
      <c r="Q11" s="5">
        <f t="shared" si="8"/>
        <v>0</v>
      </c>
      <c r="R11" s="2"/>
      <c r="S11" s="2"/>
      <c r="T11" s="5">
        <f t="shared" si="9"/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18">
        <f t="shared" si="4"/>
        <v>0</v>
      </c>
      <c r="AM11" s="2"/>
      <c r="AN11" s="2"/>
      <c r="AO11" s="18">
        <f t="shared" si="5"/>
        <v>0</v>
      </c>
      <c r="AP11" s="46">
        <f t="shared" si="6"/>
        <v>0</v>
      </c>
      <c r="AQ11" s="20">
        <f t="shared" si="7"/>
        <v>0</v>
      </c>
    </row>
    <row r="12" spans="1:43" x14ac:dyDescent="0.2">
      <c r="A12" s="12" t="s">
        <v>77</v>
      </c>
      <c r="B12" s="5">
        <v>2685.7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2"/>
      <c r="J12" s="2"/>
      <c r="K12" s="2"/>
      <c r="L12" s="2"/>
      <c r="M12" s="18">
        <f t="shared" si="2"/>
        <v>0</v>
      </c>
      <c r="N12" s="20">
        <f t="shared" si="3"/>
        <v>0</v>
      </c>
      <c r="O12" s="2"/>
      <c r="P12" s="2"/>
      <c r="Q12" s="5">
        <f t="shared" si="8"/>
        <v>0</v>
      </c>
      <c r="R12" s="2"/>
      <c r="S12" s="2"/>
      <c r="T12" s="5">
        <f t="shared" si="9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18">
        <f t="shared" si="4"/>
        <v>0</v>
      </c>
      <c r="AM12" s="2"/>
      <c r="AN12" s="2"/>
      <c r="AO12" s="18">
        <f t="shared" si="5"/>
        <v>0</v>
      </c>
      <c r="AP12" s="46">
        <f t="shared" si="6"/>
        <v>0</v>
      </c>
      <c r="AQ12" s="20">
        <f t="shared" si="7"/>
        <v>0</v>
      </c>
    </row>
    <row r="13" spans="1:43" x14ac:dyDescent="0.2">
      <c r="A13" s="12" t="s">
        <v>77</v>
      </c>
      <c r="B13" s="5">
        <v>2685.7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2"/>
      <c r="J13" s="2"/>
      <c r="K13" s="2"/>
      <c r="L13" s="2"/>
      <c r="M13" s="18">
        <f t="shared" si="2"/>
        <v>0</v>
      </c>
      <c r="N13" s="20">
        <f t="shared" si="3"/>
        <v>0</v>
      </c>
      <c r="O13" s="2"/>
      <c r="P13" s="2"/>
      <c r="Q13" s="5">
        <f t="shared" si="8"/>
        <v>0</v>
      </c>
      <c r="R13" s="2"/>
      <c r="S13" s="2"/>
      <c r="T13" s="5">
        <f t="shared" si="9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18">
        <f t="shared" si="4"/>
        <v>0</v>
      </c>
      <c r="AM13" s="2"/>
      <c r="AN13" s="2"/>
      <c r="AO13" s="18">
        <f t="shared" si="5"/>
        <v>0</v>
      </c>
      <c r="AP13" s="46">
        <f t="shared" si="6"/>
        <v>0</v>
      </c>
      <c r="AQ13" s="20">
        <f t="shared" si="7"/>
        <v>0</v>
      </c>
    </row>
    <row r="14" spans="1:43" ht="13.5" thickBot="1" x14ac:dyDescent="0.25">
      <c r="A14" s="12" t="s">
        <v>77</v>
      </c>
      <c r="B14" s="5">
        <v>2685.7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"/>
      <c r="J14" s="8"/>
      <c r="K14" s="8"/>
      <c r="L14" s="8"/>
      <c r="M14" s="18">
        <f t="shared" si="2"/>
        <v>0</v>
      </c>
      <c r="N14" s="20">
        <f t="shared" si="3"/>
        <v>0</v>
      </c>
      <c r="O14" s="8"/>
      <c r="P14" s="8"/>
      <c r="Q14" s="5">
        <f t="shared" si="8"/>
        <v>0</v>
      </c>
      <c r="R14" s="8"/>
      <c r="S14" s="8"/>
      <c r="T14" s="5">
        <f t="shared" si="9"/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18">
        <f t="shared" si="4"/>
        <v>0</v>
      </c>
      <c r="AM14" s="8"/>
      <c r="AN14" s="8"/>
      <c r="AO14" s="18">
        <f t="shared" si="5"/>
        <v>0</v>
      </c>
      <c r="AP14" s="46">
        <f t="shared" si="6"/>
        <v>0</v>
      </c>
      <c r="AQ14" s="20">
        <f t="shared" si="7"/>
        <v>0</v>
      </c>
    </row>
    <row r="15" spans="1:43" ht="13.5" thickBot="1" x14ac:dyDescent="0.25">
      <c r="A15" s="10" t="s">
        <v>23</v>
      </c>
      <c r="B15" s="9">
        <v>0</v>
      </c>
      <c r="C15" s="9">
        <f t="shared" ref="C15:G15" si="10">SUM(C3:C14)</f>
        <v>11387.41</v>
      </c>
      <c r="D15" s="9">
        <f t="shared" si="10"/>
        <v>4809.7700000000004</v>
      </c>
      <c r="E15" s="19">
        <f t="shared" si="10"/>
        <v>16197.18</v>
      </c>
      <c r="F15" s="9">
        <f t="shared" si="10"/>
        <v>10869.91</v>
      </c>
      <c r="G15" s="9">
        <f t="shared" si="10"/>
        <v>0</v>
      </c>
      <c r="H15" s="19">
        <f t="shared" ref="H15:AJ15" si="11">SUM(H3:H14)</f>
        <v>10869.91</v>
      </c>
      <c r="I15" s="9">
        <f t="shared" si="11"/>
        <v>0</v>
      </c>
      <c r="J15" s="9">
        <f t="shared" si="11"/>
        <v>26195.91</v>
      </c>
      <c r="K15" s="9">
        <f t="shared" si="11"/>
        <v>0</v>
      </c>
      <c r="L15" s="9">
        <f t="shared" si="11"/>
        <v>0</v>
      </c>
      <c r="M15" s="19">
        <f>SUM(M3:M14)</f>
        <v>392.93865000000005</v>
      </c>
      <c r="N15" s="21">
        <f t="shared" si="11"/>
        <v>163.04864999999998</v>
      </c>
      <c r="O15" s="10">
        <f t="shared" si="11"/>
        <v>4726.79</v>
      </c>
      <c r="P15" s="57">
        <f>SUM(P3:P14)</f>
        <v>725.48</v>
      </c>
      <c r="Q15" s="57">
        <f>SUM(Q3:Q14)</f>
        <v>5452.27</v>
      </c>
      <c r="R15" s="9">
        <f t="shared" si="11"/>
        <v>3072.42</v>
      </c>
      <c r="S15" s="9">
        <f>SUM(S3:S14)</f>
        <v>0</v>
      </c>
      <c r="T15" s="9">
        <f>SUM(T3:T14)</f>
        <v>3072.42</v>
      </c>
      <c r="U15" s="9">
        <f t="shared" si="11"/>
        <v>0</v>
      </c>
      <c r="V15" s="9">
        <f t="shared" si="11"/>
        <v>0</v>
      </c>
      <c r="W15" s="9">
        <f t="shared" si="11"/>
        <v>0</v>
      </c>
      <c r="X15" s="9">
        <f t="shared" si="11"/>
        <v>0</v>
      </c>
      <c r="Y15" s="9">
        <f t="shared" si="11"/>
        <v>15845.63</v>
      </c>
      <c r="Z15" s="9">
        <f t="shared" si="11"/>
        <v>10326.540000000001</v>
      </c>
      <c r="AA15" s="9">
        <f t="shared" si="11"/>
        <v>0</v>
      </c>
      <c r="AB15" s="9">
        <f t="shared" si="11"/>
        <v>0</v>
      </c>
      <c r="AC15" s="9">
        <f t="shared" si="11"/>
        <v>14932.779999999999</v>
      </c>
      <c r="AD15" s="9">
        <f t="shared" si="11"/>
        <v>47975.270000000004</v>
      </c>
      <c r="AE15" s="9">
        <f t="shared" si="11"/>
        <v>1208.6499999999999</v>
      </c>
      <c r="AF15" s="9">
        <f t="shared" si="11"/>
        <v>746.45</v>
      </c>
      <c r="AG15" s="9">
        <f t="shared" si="11"/>
        <v>17940.579999999998</v>
      </c>
      <c r="AH15" s="11">
        <f t="shared" si="11"/>
        <v>11678.619999999999</v>
      </c>
      <c r="AI15" s="56">
        <f>SUM(AI3:AI14)</f>
        <v>0</v>
      </c>
      <c r="AJ15" s="9">
        <f t="shared" si="11"/>
        <v>63570.68</v>
      </c>
      <c r="AK15" s="9">
        <f>SUM(AK3:AK14)</f>
        <v>5456.37</v>
      </c>
      <c r="AL15" s="19">
        <f>SUM(AL3:AL14)</f>
        <v>69027.049999999988</v>
      </c>
      <c r="AM15" s="9">
        <f>SUM(AM3:AM14)</f>
        <v>30669.83</v>
      </c>
      <c r="AN15" s="9">
        <f>SUM(AN3:AN14)</f>
        <v>0</v>
      </c>
      <c r="AO15" s="19">
        <f>SUM(AO3:AO14)</f>
        <v>30669.83</v>
      </c>
      <c r="AP15" s="19">
        <f t="shared" ref="AP15" si="12">SUM(AP3:AP14)</f>
        <v>11.196750000000002</v>
      </c>
      <c r="AQ15" s="21">
        <f t="shared" ref="AQ15" si="13">SUM(AQ3:AQ14)</f>
        <v>460.04745000000003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workbookViewId="0">
      <selection activeCell="H10" sqref="H10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157" t="s">
        <v>11</v>
      </c>
      <c r="C2" s="157"/>
      <c r="D2" s="157"/>
      <c r="E2" s="157"/>
      <c r="F2" s="157"/>
    </row>
    <row r="3" spans="2:9" ht="26.25" customHeight="1" x14ac:dyDescent="0.35">
      <c r="B3" s="156" t="s">
        <v>102</v>
      </c>
      <c r="C3" s="156"/>
      <c r="D3" s="156"/>
      <c r="E3" s="156"/>
      <c r="F3" s="156"/>
      <c r="G3" s="1"/>
      <c r="H3" s="1"/>
      <c r="I3" s="1"/>
    </row>
    <row r="4" spans="2:9" ht="30" customHeight="1" thickBot="1" x14ac:dyDescent="0.25">
      <c r="B4" s="156"/>
      <c r="C4" s="156"/>
      <c r="D4" s="156"/>
      <c r="E4" s="156"/>
      <c r="F4" s="156"/>
    </row>
    <row r="5" spans="2:9" ht="60.75" thickBot="1" x14ac:dyDescent="0.3">
      <c r="B5" s="6" t="s">
        <v>0</v>
      </c>
      <c r="C5" s="6" t="s">
        <v>9</v>
      </c>
      <c r="D5" s="6" t="s">
        <v>10</v>
      </c>
      <c r="E5" s="7" t="s">
        <v>12</v>
      </c>
      <c r="F5" s="7" t="s">
        <v>13</v>
      </c>
    </row>
    <row r="6" spans="2:9" x14ac:dyDescent="0.2">
      <c r="B6" s="47" t="s">
        <v>1</v>
      </c>
      <c r="C6" s="48" t="e">
        <f>#REF!</f>
        <v>#REF!</v>
      </c>
      <c r="D6" s="48" t="e">
        <f>#REF!</f>
        <v>#REF!</v>
      </c>
      <c r="E6" s="48" t="e">
        <f>#REF!</f>
        <v>#REF!</v>
      </c>
      <c r="F6" s="63" t="e">
        <f>#REF!</f>
        <v>#REF!</v>
      </c>
    </row>
    <row r="7" spans="2:9" x14ac:dyDescent="0.2">
      <c r="B7" s="49" t="s">
        <v>54</v>
      </c>
      <c r="C7" s="5">
        <f>'отчет сод. жилья'!B14</f>
        <v>69027.049999999988</v>
      </c>
      <c r="D7" s="5">
        <f>'отчет сод. жилья'!C14</f>
        <v>30669.83</v>
      </c>
      <c r="E7" s="5" t="e">
        <f>'отчет сод. жилья'!#REF!</f>
        <v>#REF!</v>
      </c>
      <c r="F7" s="64" t="e">
        <f>'отчет сод. жилья'!#REF!</f>
        <v>#REF!</v>
      </c>
    </row>
    <row r="8" spans="2:9" ht="25.5" x14ac:dyDescent="0.2">
      <c r="B8" s="50" t="s">
        <v>2</v>
      </c>
      <c r="C8" s="2">
        <f>'отчет сод. жилья'!B22</f>
        <v>5452.27</v>
      </c>
      <c r="D8" s="22">
        <f>'отчет сод. жилья'!C22</f>
        <v>3072.42</v>
      </c>
      <c r="E8" s="2" t="e">
        <f>'отчет сод. жилья'!#REF!</f>
        <v>#REF!</v>
      </c>
      <c r="F8" s="65" t="e">
        <f>'отчет сод. жилья'!#REF!</f>
        <v>#REF!</v>
      </c>
    </row>
    <row r="9" spans="2:9" ht="25.5" x14ac:dyDescent="0.2">
      <c r="B9" s="50" t="s">
        <v>3</v>
      </c>
      <c r="C9" s="2">
        <f>'выборка 15'!Y15</f>
        <v>15845.63</v>
      </c>
      <c r="D9" s="2">
        <f>'выборка 15'!Z15</f>
        <v>10326.540000000001</v>
      </c>
      <c r="E9" s="2">
        <v>5361.23</v>
      </c>
      <c r="F9" s="51">
        <v>0</v>
      </c>
    </row>
    <row r="10" spans="2:9" x14ac:dyDescent="0.2">
      <c r="B10" s="50" t="s">
        <v>4</v>
      </c>
      <c r="C10" s="2">
        <v>0</v>
      </c>
      <c r="D10" s="2">
        <v>0</v>
      </c>
      <c r="E10" s="2">
        <v>0</v>
      </c>
      <c r="F10" s="51">
        <v>0</v>
      </c>
    </row>
    <row r="11" spans="2:9" x14ac:dyDescent="0.2">
      <c r="B11" s="50" t="s">
        <v>5</v>
      </c>
      <c r="C11" s="2">
        <f>'выборка 15'!AC15</f>
        <v>14932.779999999999</v>
      </c>
      <c r="D11" s="2">
        <f>'выборка 15'!AD15</f>
        <v>47975.270000000004</v>
      </c>
      <c r="E11" s="2">
        <v>4574.54</v>
      </c>
      <c r="F11" s="51">
        <v>0</v>
      </c>
    </row>
    <row r="12" spans="2:9" ht="25.5" x14ac:dyDescent="0.2">
      <c r="B12" s="50" t="s">
        <v>6</v>
      </c>
      <c r="C12" s="2">
        <v>0</v>
      </c>
      <c r="D12" s="2">
        <v>0</v>
      </c>
      <c r="E12" s="2">
        <v>0</v>
      </c>
      <c r="F12" s="51">
        <v>0</v>
      </c>
    </row>
    <row r="13" spans="2:9" ht="25.5" x14ac:dyDescent="0.2">
      <c r="B13" s="50" t="s">
        <v>7</v>
      </c>
      <c r="C13" s="2">
        <f>'выборка 15'!AE15</f>
        <v>1208.6499999999999</v>
      </c>
      <c r="D13" s="2">
        <f>'выборка 15'!AF15</f>
        <v>746.45</v>
      </c>
      <c r="E13" s="2">
        <v>235.46</v>
      </c>
      <c r="F13" s="51">
        <f>D13</f>
        <v>746.45</v>
      </c>
    </row>
    <row r="14" spans="2:9" ht="26.25" thickBot="1" x14ac:dyDescent="0.25">
      <c r="B14" s="52" t="s">
        <v>8</v>
      </c>
      <c r="C14" s="53">
        <f>'выборка 15'!AG15</f>
        <v>17940.579999999998</v>
      </c>
      <c r="D14" s="53">
        <f>'выборка 15'!AH15</f>
        <v>11678.619999999999</v>
      </c>
      <c r="E14" s="53">
        <v>4677.3500000000004</v>
      </c>
      <c r="F14" s="54">
        <v>0</v>
      </c>
    </row>
    <row r="16" spans="2:9" ht="19.5" customHeight="1" x14ac:dyDescent="0.2">
      <c r="B16" s="158" t="s">
        <v>97</v>
      </c>
      <c r="C16" s="158"/>
      <c r="D16" s="158"/>
      <c r="E16" s="158"/>
      <c r="F16" s="158"/>
    </row>
  </sheetData>
  <mergeCells count="3">
    <mergeCell ref="B3:F4"/>
    <mergeCell ref="B2:F2"/>
    <mergeCell ref="B16:F1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7"/>
  <sheetViews>
    <sheetView workbookViewId="0">
      <selection sqref="A1:XFD1048576"/>
    </sheetView>
  </sheetViews>
  <sheetFormatPr defaultRowHeight="12.75" x14ac:dyDescent="0.2"/>
  <cols>
    <col min="1" max="1" width="33" customWidth="1"/>
    <col min="2" max="2" width="24.28515625" customWidth="1"/>
    <col min="3" max="3" width="24" customWidth="1"/>
    <col min="4" max="4" width="26.28515625" customWidth="1"/>
  </cols>
  <sheetData>
    <row r="2" spans="1:4" ht="78" customHeight="1" x14ac:dyDescent="0.2">
      <c r="A2" s="159" t="s">
        <v>119</v>
      </c>
      <c r="B2" s="159"/>
      <c r="C2" s="159"/>
      <c r="D2" s="159"/>
    </row>
    <row r="3" spans="1:4" ht="23.25" x14ac:dyDescent="0.35">
      <c r="A3" s="71"/>
      <c r="B3" s="71"/>
      <c r="C3" s="71"/>
      <c r="D3" s="71"/>
    </row>
    <row r="4" spans="1:4" ht="13.5" thickBot="1" x14ac:dyDescent="0.25"/>
    <row r="5" spans="1:4" ht="60" customHeight="1" x14ac:dyDescent="0.2">
      <c r="A5" s="66"/>
      <c r="B5" s="82" t="s">
        <v>57</v>
      </c>
      <c r="C5" s="82" t="s">
        <v>58</v>
      </c>
      <c r="D5" s="83" t="s">
        <v>59</v>
      </c>
    </row>
    <row r="6" spans="1:4" ht="20.25" customHeight="1" x14ac:dyDescent="0.25">
      <c r="A6" s="84" t="s">
        <v>109</v>
      </c>
      <c r="B6" s="67"/>
      <c r="C6" s="76">
        <v>7317.83</v>
      </c>
      <c r="D6" s="85"/>
    </row>
    <row r="7" spans="1:4" ht="14.25" customHeight="1" thickBot="1" x14ac:dyDescent="0.25">
      <c r="A7" s="86" t="s">
        <v>1</v>
      </c>
      <c r="B7" s="74">
        <v>120138.05999999998</v>
      </c>
      <c r="C7" s="74">
        <v>122840.24</v>
      </c>
      <c r="D7" s="167">
        <v>91471.506739999997</v>
      </c>
    </row>
    <row r="8" spans="1:4" ht="16.5" hidden="1" customHeight="1" thickBot="1" x14ac:dyDescent="0.25">
      <c r="A8" s="154" t="s">
        <v>60</v>
      </c>
      <c r="B8" s="155">
        <v>0</v>
      </c>
      <c r="C8" s="155">
        <v>0</v>
      </c>
      <c r="D8" s="168"/>
    </row>
    <row r="9" spans="1:4" ht="15.75" thickBot="1" x14ac:dyDescent="0.3">
      <c r="A9" s="25" t="s">
        <v>61</v>
      </c>
      <c r="B9" s="75">
        <v>120138.05999999998</v>
      </c>
      <c r="C9" s="75">
        <v>130158.07</v>
      </c>
      <c r="D9" s="88">
        <v>91471.506739999997</v>
      </c>
    </row>
    <row r="11" spans="1:4" ht="15" x14ac:dyDescent="0.25">
      <c r="A11" s="73" t="s">
        <v>110</v>
      </c>
      <c r="B11" s="73"/>
      <c r="C11" s="73"/>
      <c r="D11" s="77">
        <v>38686.56326000001</v>
      </c>
    </row>
    <row r="12" spans="1:4" x14ac:dyDescent="0.2">
      <c r="D12" s="78"/>
    </row>
    <row r="13" spans="1:4" x14ac:dyDescent="0.2">
      <c r="D13" s="78"/>
    </row>
    <row r="14" spans="1:4" x14ac:dyDescent="0.2">
      <c r="A14" s="69" t="s">
        <v>111</v>
      </c>
      <c r="B14" s="69"/>
      <c r="C14" s="69"/>
      <c r="D14" s="79">
        <v>53703.75</v>
      </c>
    </row>
    <row r="15" spans="1:4" x14ac:dyDescent="0.2">
      <c r="A15" s="69"/>
      <c r="B15" s="69"/>
      <c r="C15" s="69"/>
      <c r="D15" s="79"/>
    </row>
    <row r="17" spans="1:4" ht="12.75" customHeight="1" x14ac:dyDescent="0.2">
      <c r="A17" s="70" t="s">
        <v>106</v>
      </c>
      <c r="B17" s="70"/>
      <c r="C17" s="70"/>
      <c r="D17" s="70"/>
    </row>
  </sheetData>
  <mergeCells count="2">
    <mergeCell ref="A2:D2"/>
    <mergeCell ref="D7:D8"/>
  </mergeCells>
  <pageMargins left="0.7" right="0.7" top="0.75" bottom="0.75" header="0.3" footer="0.3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workbookViewId="0">
      <selection sqref="A1:XFD1048576"/>
    </sheetView>
  </sheetViews>
  <sheetFormatPr defaultRowHeight="12.75" x14ac:dyDescent="0.2"/>
  <cols>
    <col min="1" max="1" width="6.140625" customWidth="1"/>
    <col min="3" max="3" width="10.28515625" customWidth="1"/>
    <col min="4" max="4" width="27.28515625" customWidth="1"/>
    <col min="5" max="5" width="36.42578125" customWidth="1"/>
    <col min="6" max="6" width="37.28515625" hidden="1" customWidth="1"/>
    <col min="7" max="7" width="18.28515625" customWidth="1"/>
  </cols>
  <sheetData>
    <row r="1" spans="1:7" ht="93.75" customHeight="1" thickBot="1" x14ac:dyDescent="0.25">
      <c r="A1" s="170" t="s">
        <v>120</v>
      </c>
      <c r="B1" s="170"/>
      <c r="C1" s="170"/>
      <c r="D1" s="170"/>
      <c r="E1" s="170"/>
      <c r="F1" s="170"/>
      <c r="G1" s="170"/>
    </row>
    <row r="2" spans="1:7" ht="16.5" customHeight="1" x14ac:dyDescent="0.2">
      <c r="A2" s="171" t="s">
        <v>14</v>
      </c>
      <c r="B2" s="173" t="s">
        <v>15</v>
      </c>
      <c r="C2" s="173" t="s">
        <v>16</v>
      </c>
      <c r="D2" s="173" t="s">
        <v>17</v>
      </c>
      <c r="E2" s="173" t="s">
        <v>18</v>
      </c>
      <c r="F2" s="173" t="s">
        <v>19</v>
      </c>
      <c r="G2" s="175" t="s">
        <v>20</v>
      </c>
    </row>
    <row r="3" spans="1:7" ht="29.25" customHeight="1" x14ac:dyDescent="0.2">
      <c r="A3" s="172"/>
      <c r="B3" s="174"/>
      <c r="C3" s="174"/>
      <c r="D3" s="174"/>
      <c r="E3" s="174"/>
      <c r="F3" s="174"/>
      <c r="G3" s="176"/>
    </row>
    <row r="4" spans="1:7" ht="12.95" customHeight="1" x14ac:dyDescent="0.2">
      <c r="A4" s="97">
        <v>1</v>
      </c>
      <c r="B4" s="94">
        <v>2018</v>
      </c>
      <c r="C4" s="91" t="s">
        <v>104</v>
      </c>
      <c r="D4" s="95" t="s">
        <v>112</v>
      </c>
      <c r="E4" s="95" t="s">
        <v>113</v>
      </c>
      <c r="F4" s="93"/>
      <c r="G4" s="80">
        <v>19014</v>
      </c>
    </row>
    <row r="5" spans="1:7" x14ac:dyDescent="0.2">
      <c r="A5" s="98">
        <v>2</v>
      </c>
      <c r="B5" s="94">
        <v>2018</v>
      </c>
      <c r="C5" s="91" t="s">
        <v>104</v>
      </c>
      <c r="D5" s="95" t="s">
        <v>114</v>
      </c>
      <c r="E5" s="95" t="s">
        <v>115</v>
      </c>
      <c r="F5" s="93"/>
      <c r="G5" s="80">
        <v>7118</v>
      </c>
    </row>
    <row r="6" spans="1:7" x14ac:dyDescent="0.2">
      <c r="A6" s="97">
        <v>3</v>
      </c>
      <c r="B6" s="94">
        <v>2018</v>
      </c>
      <c r="C6" s="99" t="s">
        <v>108</v>
      </c>
      <c r="D6" s="95" t="s">
        <v>116</v>
      </c>
      <c r="E6" s="95" t="s">
        <v>117</v>
      </c>
      <c r="F6" s="92"/>
      <c r="G6" s="80">
        <v>39408</v>
      </c>
    </row>
    <row r="7" spans="1:7" x14ac:dyDescent="0.2">
      <c r="A7" s="98">
        <v>4</v>
      </c>
      <c r="B7" s="94">
        <v>2018</v>
      </c>
      <c r="C7" s="99" t="s">
        <v>105</v>
      </c>
      <c r="D7" s="96" t="s">
        <v>107</v>
      </c>
      <c r="E7" s="95" t="s">
        <v>118</v>
      </c>
      <c r="F7" s="92"/>
      <c r="G7" s="80">
        <v>21094</v>
      </c>
    </row>
    <row r="8" spans="1:7" ht="13.5" thickBot="1" x14ac:dyDescent="0.25">
      <c r="A8" s="169" t="s">
        <v>22</v>
      </c>
      <c r="B8" s="160"/>
      <c r="C8" s="160"/>
      <c r="D8" s="160"/>
      <c r="E8" s="160"/>
      <c r="F8" s="161"/>
      <c r="G8" s="80">
        <v>4837.5067400000007</v>
      </c>
    </row>
    <row r="9" spans="1:7" ht="15.75" thickBot="1" x14ac:dyDescent="0.3">
      <c r="A9" s="162" t="s">
        <v>23</v>
      </c>
      <c r="B9" s="163"/>
      <c r="C9" s="163"/>
      <c r="D9" s="163"/>
      <c r="E9" s="163"/>
      <c r="F9" s="164"/>
      <c r="G9" s="81">
        <v>91471.506739999997</v>
      </c>
    </row>
    <row r="13" spans="1:7" x14ac:dyDescent="0.2">
      <c r="A13" s="70" t="s">
        <v>106</v>
      </c>
      <c r="B13" s="70"/>
      <c r="C13" s="70"/>
      <c r="D13" s="70"/>
      <c r="E13" s="70"/>
    </row>
  </sheetData>
  <mergeCells count="10">
    <mergeCell ref="A8:F8"/>
    <mergeCell ref="A9:F9"/>
    <mergeCell ref="A1:G1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tabSelected="1" workbookViewId="0">
      <selection sqref="A1:XFD1048576"/>
    </sheetView>
  </sheetViews>
  <sheetFormatPr defaultRowHeight="12.75" x14ac:dyDescent="0.2"/>
  <cols>
    <col min="1" max="1" width="31" customWidth="1"/>
    <col min="2" max="2" width="26.140625" customWidth="1"/>
    <col min="3" max="3" width="32.28515625" customWidth="1"/>
    <col min="4" max="4" width="23.140625" customWidth="1"/>
  </cols>
  <sheetData>
    <row r="2" spans="1:4" ht="76.5" customHeight="1" x14ac:dyDescent="0.2">
      <c r="A2" s="159" t="s">
        <v>142</v>
      </c>
      <c r="B2" s="159"/>
      <c r="C2" s="159"/>
      <c r="D2" s="159"/>
    </row>
    <row r="3" spans="1:4" ht="23.25" x14ac:dyDescent="0.35">
      <c r="A3" s="89"/>
      <c r="B3" s="89"/>
      <c r="C3" s="89"/>
      <c r="D3" s="89"/>
    </row>
    <row r="4" spans="1:4" ht="13.5" thickBot="1" x14ac:dyDescent="0.25"/>
    <row r="5" spans="1:4" ht="31.5" x14ac:dyDescent="0.2">
      <c r="A5" s="66"/>
      <c r="B5" s="82" t="s">
        <v>57</v>
      </c>
      <c r="C5" s="82" t="s">
        <v>58</v>
      </c>
      <c r="D5" s="82" t="s">
        <v>59</v>
      </c>
    </row>
    <row r="6" spans="1:4" ht="20.25" customHeight="1" x14ac:dyDescent="0.2">
      <c r="A6" s="100" t="s">
        <v>121</v>
      </c>
      <c r="B6" s="101"/>
      <c r="C6" s="102">
        <v>359509.23327999999</v>
      </c>
      <c r="D6" s="101"/>
    </row>
    <row r="7" spans="1:4" ht="16.5" customHeight="1" x14ac:dyDescent="0.2">
      <c r="A7" s="12" t="s">
        <v>122</v>
      </c>
      <c r="B7" s="74">
        <v>264808.71999999997</v>
      </c>
      <c r="C7" s="74">
        <v>306169.40000000002</v>
      </c>
      <c r="D7" s="103">
        <v>241055.63595999999</v>
      </c>
    </row>
    <row r="8" spans="1:4" ht="25.5" x14ac:dyDescent="0.2">
      <c r="A8" s="3" t="s">
        <v>63</v>
      </c>
      <c r="B8" s="104">
        <v>0</v>
      </c>
      <c r="C8" s="104"/>
      <c r="D8" s="104">
        <v>47959.199999999997</v>
      </c>
    </row>
    <row r="9" spans="1:4" ht="39" thickBot="1" x14ac:dyDescent="0.25">
      <c r="A9" s="3" t="s">
        <v>64</v>
      </c>
      <c r="B9" s="104">
        <v>0</v>
      </c>
      <c r="C9" s="104"/>
      <c r="D9" s="103">
        <v>17265.311999999998</v>
      </c>
    </row>
    <row r="10" spans="1:4" ht="15.75" thickBot="1" x14ac:dyDescent="0.3">
      <c r="A10" s="25" t="s">
        <v>123</v>
      </c>
      <c r="B10" s="75">
        <v>264808.71999999997</v>
      </c>
      <c r="C10" s="75">
        <v>665678.63327999995</v>
      </c>
      <c r="D10" s="105">
        <v>306280.14795999997</v>
      </c>
    </row>
    <row r="12" spans="1:4" ht="15.75" hidden="1" x14ac:dyDescent="0.25">
      <c r="A12" s="177" t="s">
        <v>103</v>
      </c>
      <c r="B12" s="177"/>
      <c r="C12" s="177"/>
      <c r="D12" s="68">
        <v>359398.48531999998</v>
      </c>
    </row>
    <row r="13" spans="1:4" ht="15" x14ac:dyDescent="0.25">
      <c r="A13" s="73" t="s">
        <v>124</v>
      </c>
      <c r="B13" s="73"/>
      <c r="C13" s="73"/>
      <c r="D13" s="77">
        <v>359398.48531999998</v>
      </c>
    </row>
    <row r="15" spans="1:4" ht="15.75" x14ac:dyDescent="0.25">
      <c r="A15" s="90"/>
      <c r="B15" s="90"/>
      <c r="C15" s="90"/>
      <c r="D15" s="90"/>
    </row>
    <row r="16" spans="1:4" ht="15.75" x14ac:dyDescent="0.25">
      <c r="A16" s="90"/>
      <c r="B16" s="90"/>
      <c r="C16" s="90"/>
      <c r="D16" s="90"/>
    </row>
    <row r="17" spans="1:4" x14ac:dyDescent="0.2">
      <c r="A17" s="106" t="s">
        <v>125</v>
      </c>
      <c r="B17" s="107"/>
      <c r="C17" s="107"/>
      <c r="D17" s="108">
        <v>71810.48</v>
      </c>
    </row>
    <row r="18" spans="1:4" ht="15.75" x14ac:dyDescent="0.25">
      <c r="A18" s="90"/>
      <c r="B18" s="90"/>
      <c r="C18" s="90"/>
      <c r="D18" s="90"/>
    </row>
    <row r="19" spans="1:4" ht="12.75" customHeight="1" x14ac:dyDescent="0.2">
      <c r="A19" s="70" t="s">
        <v>126</v>
      </c>
      <c r="B19" s="70"/>
      <c r="C19" s="70"/>
      <c r="D19" s="70"/>
    </row>
  </sheetData>
  <mergeCells count="2">
    <mergeCell ref="A2:D2"/>
    <mergeCell ref="A12:C12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F17" sqref="F17"/>
    </sheetView>
  </sheetViews>
  <sheetFormatPr defaultRowHeight="12.75" x14ac:dyDescent="0.2"/>
  <cols>
    <col min="1" max="1" width="4.5703125" customWidth="1"/>
    <col min="3" max="3" width="10.28515625" customWidth="1"/>
    <col min="4" max="4" width="25.28515625" customWidth="1"/>
    <col min="5" max="5" width="40.85546875" customWidth="1"/>
    <col min="6" max="6" width="17.140625" customWidth="1"/>
    <col min="7" max="7" width="0" hidden="1" customWidth="1"/>
    <col min="8" max="8" width="2.5703125" hidden="1" customWidth="1"/>
  </cols>
  <sheetData>
    <row r="1" spans="1:8" ht="99.75" customHeight="1" x14ac:dyDescent="0.2">
      <c r="A1" s="182" t="s">
        <v>143</v>
      </c>
      <c r="B1" s="182"/>
      <c r="C1" s="182"/>
      <c r="D1" s="182"/>
      <c r="E1" s="182"/>
      <c r="F1" s="182"/>
      <c r="G1" s="182"/>
      <c r="H1" s="182"/>
    </row>
    <row r="2" spans="1:8" ht="18" customHeight="1" x14ac:dyDescent="0.2">
      <c r="A2" s="113"/>
      <c r="B2" s="113"/>
      <c r="C2" s="113"/>
      <c r="D2" s="113"/>
      <c r="E2" s="113"/>
      <c r="F2" s="113"/>
      <c r="G2" s="113"/>
      <c r="H2" s="113"/>
    </row>
    <row r="3" spans="1:8" ht="14.25" customHeight="1" thickBot="1" x14ac:dyDescent="0.25">
      <c r="A3" s="113"/>
      <c r="B3" s="113"/>
      <c r="C3" s="113"/>
      <c r="D3" s="113"/>
      <c r="E3" s="113"/>
      <c r="F3" s="113"/>
      <c r="G3" s="113"/>
      <c r="H3" s="113"/>
    </row>
    <row r="4" spans="1:8" ht="15.75" x14ac:dyDescent="0.25">
      <c r="A4" s="165" t="s">
        <v>14</v>
      </c>
      <c r="B4" s="166" t="s">
        <v>15</v>
      </c>
      <c r="C4" s="166" t="s">
        <v>16</v>
      </c>
      <c r="D4" s="166" t="s">
        <v>17</v>
      </c>
      <c r="E4" s="166" t="s">
        <v>18</v>
      </c>
      <c r="F4" s="185" t="s">
        <v>20</v>
      </c>
      <c r="G4" s="187" t="s">
        <v>127</v>
      </c>
      <c r="H4" s="188"/>
    </row>
    <row r="5" spans="1:8" ht="16.5" thickBot="1" x14ac:dyDescent="0.3">
      <c r="A5" s="183"/>
      <c r="B5" s="184"/>
      <c r="C5" s="184"/>
      <c r="D5" s="184"/>
      <c r="E5" s="184"/>
      <c r="F5" s="186"/>
      <c r="G5" s="143" t="s">
        <v>128</v>
      </c>
      <c r="H5" s="109" t="s">
        <v>21</v>
      </c>
    </row>
    <row r="6" spans="1:8" s="121" customFormat="1" ht="15.75" x14ac:dyDescent="0.25">
      <c r="A6" s="144">
        <v>1</v>
      </c>
      <c r="B6" s="145">
        <v>2018</v>
      </c>
      <c r="C6" s="146" t="s">
        <v>129</v>
      </c>
      <c r="D6" s="147" t="s">
        <v>156</v>
      </c>
      <c r="E6" s="148" t="s">
        <v>133</v>
      </c>
      <c r="F6" s="149">
        <v>20315</v>
      </c>
      <c r="G6" s="133">
        <v>20315</v>
      </c>
      <c r="H6" s="110"/>
    </row>
    <row r="7" spans="1:8" ht="15.75" x14ac:dyDescent="0.25">
      <c r="A7" s="119">
        <v>2</v>
      </c>
      <c r="B7" s="114">
        <v>2018</v>
      </c>
      <c r="C7" s="124" t="s">
        <v>130</v>
      </c>
      <c r="D7" s="116" t="s">
        <v>144</v>
      </c>
      <c r="E7" s="115" t="s">
        <v>145</v>
      </c>
      <c r="F7" s="150">
        <v>16879</v>
      </c>
      <c r="G7" s="133">
        <v>16879.46</v>
      </c>
      <c r="H7" s="110"/>
    </row>
    <row r="8" spans="1:8" ht="24.75" x14ac:dyDescent="0.25">
      <c r="A8" s="120">
        <v>3</v>
      </c>
      <c r="B8" s="114">
        <v>2018</v>
      </c>
      <c r="C8" s="124" t="s">
        <v>130</v>
      </c>
      <c r="D8" s="115" t="s">
        <v>146</v>
      </c>
      <c r="E8" s="115" t="s">
        <v>147</v>
      </c>
      <c r="F8" s="150">
        <v>118663</v>
      </c>
      <c r="G8" s="133">
        <v>118663.3</v>
      </c>
      <c r="H8" s="110"/>
    </row>
    <row r="9" spans="1:8" ht="14.25" customHeight="1" x14ac:dyDescent="0.25">
      <c r="A9" s="144">
        <v>4</v>
      </c>
      <c r="B9" s="114">
        <v>2018</v>
      </c>
      <c r="C9" s="124" t="s">
        <v>130</v>
      </c>
      <c r="D9" s="118" t="s">
        <v>148</v>
      </c>
      <c r="E9" s="115" t="s">
        <v>131</v>
      </c>
      <c r="F9" s="150">
        <v>8735</v>
      </c>
      <c r="G9" s="133">
        <v>8735</v>
      </c>
      <c r="H9" s="110"/>
    </row>
    <row r="10" spans="1:8" s="125" customFormat="1" ht="14.25" customHeight="1" x14ac:dyDescent="0.25">
      <c r="A10" s="152">
        <v>5</v>
      </c>
      <c r="B10" s="127">
        <v>2018</v>
      </c>
      <c r="C10" s="130" t="s">
        <v>130</v>
      </c>
      <c r="D10" s="128" t="s">
        <v>136</v>
      </c>
      <c r="E10" s="129" t="s">
        <v>133</v>
      </c>
      <c r="F10" s="150">
        <v>19712</v>
      </c>
      <c r="G10" s="133">
        <v>19720</v>
      </c>
      <c r="H10" s="110"/>
    </row>
    <row r="11" spans="1:8" ht="15.75" x14ac:dyDescent="0.25">
      <c r="A11" s="153">
        <v>6</v>
      </c>
      <c r="B11" s="114">
        <v>2018</v>
      </c>
      <c r="C11" s="136" t="s">
        <v>134</v>
      </c>
      <c r="D11" s="139" t="s">
        <v>149</v>
      </c>
      <c r="E11" s="138" t="s">
        <v>150</v>
      </c>
      <c r="F11" s="150">
        <v>14925</v>
      </c>
      <c r="G11" s="133">
        <v>14924.8</v>
      </c>
      <c r="H11" s="110"/>
    </row>
    <row r="12" spans="1:8" x14ac:dyDescent="0.2">
      <c r="A12" s="144">
        <v>7</v>
      </c>
      <c r="B12" s="114">
        <v>2018</v>
      </c>
      <c r="C12" s="124" t="s">
        <v>134</v>
      </c>
      <c r="D12" s="118" t="s">
        <v>151</v>
      </c>
      <c r="E12" s="115" t="s">
        <v>141</v>
      </c>
      <c r="F12" s="150">
        <v>3941</v>
      </c>
      <c r="G12" s="133">
        <v>3941</v>
      </c>
      <c r="H12" s="8"/>
    </row>
    <row r="13" spans="1:8" x14ac:dyDescent="0.2">
      <c r="A13" s="152">
        <v>8</v>
      </c>
      <c r="B13" s="114">
        <v>2018</v>
      </c>
      <c r="C13" s="124" t="s">
        <v>134</v>
      </c>
      <c r="D13" s="115" t="s">
        <v>152</v>
      </c>
      <c r="E13" s="117" t="s">
        <v>153</v>
      </c>
      <c r="F13" s="150">
        <v>4333</v>
      </c>
      <c r="G13" s="133">
        <v>4333</v>
      </c>
      <c r="H13" s="8"/>
    </row>
    <row r="14" spans="1:8" s="131" customFormat="1" x14ac:dyDescent="0.2">
      <c r="A14" s="153">
        <v>9</v>
      </c>
      <c r="B14" s="137">
        <v>2018</v>
      </c>
      <c r="C14" s="141" t="s">
        <v>135</v>
      </c>
      <c r="D14" s="138" t="s">
        <v>136</v>
      </c>
      <c r="E14" s="140" t="s">
        <v>137</v>
      </c>
      <c r="F14" s="150">
        <v>2668</v>
      </c>
      <c r="G14" s="142"/>
      <c r="H14" s="132"/>
    </row>
    <row r="15" spans="1:8" s="131" customFormat="1" x14ac:dyDescent="0.2">
      <c r="A15" s="144">
        <v>10</v>
      </c>
      <c r="B15" s="137">
        <v>2018</v>
      </c>
      <c r="C15" s="141" t="s">
        <v>135</v>
      </c>
      <c r="D15" s="138" t="s">
        <v>157</v>
      </c>
      <c r="E15" s="140" t="s">
        <v>158</v>
      </c>
      <c r="F15" s="150">
        <v>772</v>
      </c>
      <c r="G15" s="142"/>
      <c r="H15" s="132"/>
    </row>
    <row r="16" spans="1:8" s="134" customFormat="1" x14ac:dyDescent="0.2">
      <c r="A16" s="152">
        <v>11</v>
      </c>
      <c r="B16" s="137">
        <v>2018</v>
      </c>
      <c r="C16" s="141" t="s">
        <v>138</v>
      </c>
      <c r="D16" s="138" t="s">
        <v>132</v>
      </c>
      <c r="E16" s="140" t="s">
        <v>139</v>
      </c>
      <c r="F16" s="150">
        <v>1645</v>
      </c>
      <c r="G16" s="142"/>
      <c r="H16" s="135"/>
    </row>
    <row r="17" spans="1:8" x14ac:dyDescent="0.2">
      <c r="A17" s="153">
        <v>12</v>
      </c>
      <c r="B17" s="122">
        <v>2018</v>
      </c>
      <c r="C17" s="124" t="s">
        <v>140</v>
      </c>
      <c r="D17" s="123" t="s">
        <v>154</v>
      </c>
      <c r="E17" s="123" t="s">
        <v>155</v>
      </c>
      <c r="F17" s="151">
        <v>2015</v>
      </c>
      <c r="G17" s="126">
        <v>2015</v>
      </c>
      <c r="H17" s="8"/>
    </row>
    <row r="18" spans="1:8" x14ac:dyDescent="0.2">
      <c r="A18" s="144">
        <v>13</v>
      </c>
      <c r="B18" s="141">
        <v>2018</v>
      </c>
      <c r="C18" s="111" t="s">
        <v>140</v>
      </c>
      <c r="D18" s="139" t="s">
        <v>132</v>
      </c>
      <c r="E18" s="140" t="s">
        <v>139</v>
      </c>
      <c r="F18" s="104">
        <v>1170</v>
      </c>
      <c r="G18" s="72"/>
      <c r="H18" s="8"/>
    </row>
    <row r="19" spans="1:8" ht="13.5" thickBot="1" x14ac:dyDescent="0.25">
      <c r="A19" s="178" t="s">
        <v>22</v>
      </c>
      <c r="B19" s="179"/>
      <c r="C19" s="179"/>
      <c r="D19" s="179"/>
      <c r="E19" s="179"/>
      <c r="F19" s="87">
        <v>25282.63596</v>
      </c>
      <c r="G19" s="8"/>
      <c r="H19" s="8"/>
    </row>
    <row r="20" spans="1:8" ht="15.75" thickBot="1" x14ac:dyDescent="0.3">
      <c r="A20" s="162" t="s">
        <v>23</v>
      </c>
      <c r="B20" s="163"/>
      <c r="C20" s="163"/>
      <c r="D20" s="163"/>
      <c r="E20" s="163"/>
      <c r="F20" s="112">
        <v>241055.63595999999</v>
      </c>
      <c r="G20" s="180"/>
      <c r="H20" s="181"/>
    </row>
    <row r="23" spans="1:8" ht="12.75" customHeight="1" x14ac:dyDescent="0.2">
      <c r="A23" s="70" t="s">
        <v>126</v>
      </c>
      <c r="B23" s="70"/>
      <c r="C23" s="70"/>
      <c r="D23" s="70"/>
      <c r="E23" s="70"/>
    </row>
  </sheetData>
  <mergeCells count="11">
    <mergeCell ref="A19:E19"/>
    <mergeCell ref="A20:E20"/>
    <mergeCell ref="G20:H20"/>
    <mergeCell ref="A1:H1"/>
    <mergeCell ref="A4:A5"/>
    <mergeCell ref="B4:B5"/>
    <mergeCell ref="C4:C5"/>
    <mergeCell ref="D4:D5"/>
    <mergeCell ref="E4:E5"/>
    <mergeCell ref="F4:F5"/>
    <mergeCell ref="G4:H4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7"/>
  <sheetViews>
    <sheetView workbookViewId="0">
      <selection activeCell="A20" sqref="A20:D24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</cols>
  <sheetData>
    <row r="3" spans="1:4" ht="93.75" customHeight="1" x14ac:dyDescent="0.35">
      <c r="A3" s="189" t="s">
        <v>100</v>
      </c>
      <c r="B3" s="189"/>
      <c r="C3" s="189"/>
      <c r="D3" s="189"/>
    </row>
    <row r="5" spans="1:4" ht="15.75" x14ac:dyDescent="0.25">
      <c r="A5" s="177" t="s">
        <v>83</v>
      </c>
      <c r="B5" s="177"/>
      <c r="C5" s="177"/>
      <c r="D5" s="177"/>
    </row>
    <row r="6" spans="1:4" ht="13.5" thickBot="1" x14ac:dyDescent="0.25"/>
    <row r="7" spans="1:4" ht="48" thickBot="1" x14ac:dyDescent="0.3">
      <c r="A7" s="23"/>
      <c r="B7" s="24" t="s">
        <v>57</v>
      </c>
      <c r="C7" s="24" t="s">
        <v>58</v>
      </c>
      <c r="D7" s="28" t="s">
        <v>59</v>
      </c>
    </row>
    <row r="8" spans="1:4" ht="15" customHeight="1" x14ac:dyDescent="0.2">
      <c r="A8" s="4" t="s">
        <v>62</v>
      </c>
      <c r="B8" s="5">
        <f>'выборка 15'!AL15</f>
        <v>69027.049999999988</v>
      </c>
      <c r="C8" s="5">
        <f>'выборка 15'!AO15</f>
        <v>30669.83</v>
      </c>
      <c r="D8" s="29">
        <f>'расход по дому ТО'!I17</f>
        <v>48938.664199999999</v>
      </c>
    </row>
    <row r="9" spans="1:4" ht="33" customHeight="1" x14ac:dyDescent="0.2">
      <c r="A9" s="3" t="s">
        <v>63</v>
      </c>
      <c r="B9" s="2">
        <v>0</v>
      </c>
      <c r="C9" s="2">
        <v>0</v>
      </c>
      <c r="D9" s="29">
        <f>('выборка 15'!B3*1.74)*1</f>
        <v>4673.1179999999995</v>
      </c>
    </row>
    <row r="10" spans="1:4" ht="31.5" customHeight="1" x14ac:dyDescent="0.2">
      <c r="A10" s="3" t="s">
        <v>64</v>
      </c>
      <c r="B10" s="2"/>
      <c r="C10" s="2"/>
      <c r="D10" s="29">
        <f>('выборка 15'!B4*0.15)*1</f>
        <v>402.85499999999996</v>
      </c>
    </row>
    <row r="11" spans="1:4" ht="15" customHeight="1" x14ac:dyDescent="0.2">
      <c r="A11" s="4" t="s">
        <v>65</v>
      </c>
      <c r="B11" s="2">
        <v>0</v>
      </c>
      <c r="C11" s="2">
        <v>0</v>
      </c>
      <c r="D11" s="29"/>
    </row>
    <row r="12" spans="1:4" ht="26.25" customHeight="1" x14ac:dyDescent="0.2">
      <c r="A12" s="3" t="s">
        <v>66</v>
      </c>
      <c r="B12" s="2">
        <v>0</v>
      </c>
      <c r="C12" s="2">
        <v>0</v>
      </c>
      <c r="D12" s="29"/>
    </row>
    <row r="13" spans="1:4" ht="34.5" customHeight="1" thickBot="1" x14ac:dyDescent="0.25">
      <c r="A13" s="30" t="s">
        <v>67</v>
      </c>
      <c r="B13" s="8">
        <v>0</v>
      </c>
      <c r="C13" s="8">
        <v>0</v>
      </c>
      <c r="D13" s="60"/>
    </row>
    <row r="14" spans="1:4" ht="15" customHeight="1" thickBot="1" x14ac:dyDescent="0.3">
      <c r="A14" s="25" t="s">
        <v>75</v>
      </c>
      <c r="B14" s="26">
        <f t="shared" ref="B14:C14" si="0">SUM(B8:B13)</f>
        <v>69027.049999999988</v>
      </c>
      <c r="C14" s="26">
        <f t="shared" si="0"/>
        <v>30669.83</v>
      </c>
      <c r="D14" s="27">
        <f>SUM(D8:D13)</f>
        <v>54014.637200000005</v>
      </c>
    </row>
    <row r="15" spans="1:4" ht="15" customHeight="1" x14ac:dyDescent="0.25">
      <c r="A15" s="58"/>
      <c r="B15" s="58"/>
      <c r="C15" s="58"/>
      <c r="D15" s="59"/>
    </row>
    <row r="16" spans="1:4" ht="15.75" x14ac:dyDescent="0.25">
      <c r="A16" s="177" t="s">
        <v>101</v>
      </c>
      <c r="B16" s="177"/>
      <c r="C16" s="177"/>
      <c r="D16" s="177"/>
    </row>
    <row r="17" spans="1:4" ht="15" customHeight="1" x14ac:dyDescent="0.25">
      <c r="A17" s="58"/>
      <c r="B17" s="58"/>
      <c r="C17" s="58"/>
      <c r="D17" s="59"/>
    </row>
    <row r="18" spans="1:4" ht="15" customHeight="1" x14ac:dyDescent="0.25">
      <c r="A18" s="58"/>
      <c r="B18" s="58"/>
      <c r="C18" s="58"/>
      <c r="D18" s="59"/>
    </row>
    <row r="19" spans="1:4" ht="15" customHeight="1" x14ac:dyDescent="0.25">
      <c r="A19" s="58"/>
      <c r="B19" s="58"/>
      <c r="C19" s="58"/>
      <c r="D19" s="59"/>
    </row>
    <row r="20" spans="1:4" ht="15.75" x14ac:dyDescent="0.25">
      <c r="A20" s="177" t="s">
        <v>83</v>
      </c>
      <c r="B20" s="177"/>
      <c r="C20" s="177"/>
      <c r="D20" s="177"/>
    </row>
    <row r="21" spans="1:4" ht="15" customHeight="1" thickBot="1" x14ac:dyDescent="0.3">
      <c r="A21" s="58"/>
      <c r="B21" s="58"/>
      <c r="C21" s="58"/>
      <c r="D21" s="59"/>
    </row>
    <row r="22" spans="1:4" ht="15" customHeight="1" thickBot="1" x14ac:dyDescent="0.25">
      <c r="A22" s="61" t="s">
        <v>76</v>
      </c>
      <c r="B22" s="19">
        <f>'выборка 15'!Q15</f>
        <v>5452.27</v>
      </c>
      <c r="C22" s="19">
        <f>'выборка 15'!T15</f>
        <v>3072.42</v>
      </c>
      <c r="D22" s="62">
        <v>0</v>
      </c>
    </row>
    <row r="24" spans="1:4" ht="15.75" x14ac:dyDescent="0.25">
      <c r="A24" s="177" t="s">
        <v>101</v>
      </c>
      <c r="B24" s="177"/>
      <c r="C24" s="177"/>
      <c r="D24" s="177"/>
    </row>
    <row r="27" spans="1:4" x14ac:dyDescent="0.2">
      <c r="A27" s="158" t="s">
        <v>98</v>
      </c>
      <c r="B27" s="158"/>
      <c r="C27" s="158"/>
      <c r="D27" s="158"/>
    </row>
  </sheetData>
  <mergeCells count="6">
    <mergeCell ref="A3:D3"/>
    <mergeCell ref="A5:D5"/>
    <mergeCell ref="A24:D24"/>
    <mergeCell ref="A27:D27"/>
    <mergeCell ref="A16:D16"/>
    <mergeCell ref="A20:D20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>
      <selection activeCell="I7" sqref="I7:I11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6" width="36.28515625" customWidth="1"/>
    <col min="9" max="9" width="13" customWidth="1"/>
  </cols>
  <sheetData>
    <row r="2" spans="1:9" ht="17.25" x14ac:dyDescent="0.3">
      <c r="A2" s="191" t="s">
        <v>68</v>
      </c>
      <c r="B2" s="191"/>
      <c r="C2" s="191"/>
      <c r="D2" s="191"/>
      <c r="E2" s="191"/>
      <c r="F2" s="191"/>
      <c r="G2" s="191"/>
      <c r="H2" s="191"/>
      <c r="I2" s="191"/>
    </row>
    <row r="3" spans="1:9" ht="17.25" x14ac:dyDescent="0.3">
      <c r="A3" s="191" t="s">
        <v>78</v>
      </c>
      <c r="B3" s="191"/>
      <c r="C3" s="191"/>
      <c r="D3" s="191"/>
      <c r="E3" s="191"/>
      <c r="F3" s="191"/>
      <c r="G3" s="191"/>
      <c r="H3" s="191"/>
      <c r="I3" s="191"/>
    </row>
    <row r="4" spans="1:9" ht="17.25" x14ac:dyDescent="0.3">
      <c r="A4" s="191" t="s">
        <v>99</v>
      </c>
      <c r="B4" s="191"/>
      <c r="C4" s="191"/>
      <c r="D4" s="191"/>
      <c r="E4" s="191"/>
      <c r="F4" s="191"/>
      <c r="G4" s="191"/>
      <c r="H4" s="191"/>
      <c r="I4" s="191"/>
    </row>
    <row r="5" spans="1:9" ht="13.5" thickBot="1" x14ac:dyDescent="0.25"/>
    <row r="6" spans="1:9" ht="45.75" thickBot="1" x14ac:dyDescent="0.25">
      <c r="A6" s="31" t="s">
        <v>14</v>
      </c>
      <c r="B6" s="32" t="s">
        <v>15</v>
      </c>
      <c r="C6" s="33" t="s">
        <v>16</v>
      </c>
      <c r="D6" s="33" t="s">
        <v>69</v>
      </c>
      <c r="E6" s="33" t="s">
        <v>18</v>
      </c>
      <c r="F6" s="34" t="s">
        <v>87</v>
      </c>
      <c r="G6" s="34" t="s">
        <v>70</v>
      </c>
      <c r="H6" s="34" t="s">
        <v>21</v>
      </c>
      <c r="I6" s="7" t="s">
        <v>71</v>
      </c>
    </row>
    <row r="7" spans="1:9" x14ac:dyDescent="0.2">
      <c r="A7" s="35">
        <v>1</v>
      </c>
      <c r="B7" s="36">
        <v>2015</v>
      </c>
      <c r="C7" s="37" t="s">
        <v>84</v>
      </c>
      <c r="D7" s="38" t="s">
        <v>85</v>
      </c>
      <c r="E7" s="39" t="s">
        <v>86</v>
      </c>
      <c r="F7" s="40" t="s">
        <v>88</v>
      </c>
      <c r="G7" s="40"/>
      <c r="H7" s="40"/>
      <c r="I7" s="41">
        <v>656.6</v>
      </c>
    </row>
    <row r="8" spans="1:9" ht="51" x14ac:dyDescent="0.2">
      <c r="A8" s="35">
        <v>2</v>
      </c>
      <c r="B8" s="36">
        <v>2015</v>
      </c>
      <c r="C8" s="37" t="s">
        <v>84</v>
      </c>
      <c r="D8" s="38"/>
      <c r="E8" s="39" t="s">
        <v>89</v>
      </c>
      <c r="F8" s="40" t="s">
        <v>90</v>
      </c>
      <c r="G8" s="40"/>
      <c r="H8" s="40"/>
      <c r="I8" s="41">
        <v>3255.55</v>
      </c>
    </row>
    <row r="9" spans="1:9" ht="25.5" x14ac:dyDescent="0.2">
      <c r="A9" s="35">
        <v>3</v>
      </c>
      <c r="B9" s="36">
        <v>2015</v>
      </c>
      <c r="C9" s="37" t="s">
        <v>84</v>
      </c>
      <c r="D9" s="38"/>
      <c r="E9" s="39" t="s">
        <v>91</v>
      </c>
      <c r="F9" s="40" t="s">
        <v>92</v>
      </c>
      <c r="G9" s="40"/>
      <c r="H9" s="40"/>
      <c r="I9" s="41">
        <v>41321.43</v>
      </c>
    </row>
    <row r="10" spans="1:9" ht="25.5" x14ac:dyDescent="0.2">
      <c r="A10" s="35">
        <v>4</v>
      </c>
      <c r="B10" s="36">
        <v>2015</v>
      </c>
      <c r="C10" s="37" t="s">
        <v>84</v>
      </c>
      <c r="D10" s="38"/>
      <c r="E10" s="39" t="s">
        <v>93</v>
      </c>
      <c r="F10" s="40" t="s">
        <v>94</v>
      </c>
      <c r="G10" s="40"/>
      <c r="H10" s="40"/>
      <c r="I10" s="41">
        <v>440.03</v>
      </c>
    </row>
    <row r="11" spans="1:9" ht="38.25" x14ac:dyDescent="0.2">
      <c r="A11" s="35">
        <v>5</v>
      </c>
      <c r="B11" s="36">
        <v>2015</v>
      </c>
      <c r="C11" s="37" t="s">
        <v>84</v>
      </c>
      <c r="D11" s="38"/>
      <c r="E11" s="39" t="s">
        <v>95</v>
      </c>
      <c r="F11" s="40" t="s">
        <v>96</v>
      </c>
      <c r="G11" s="40"/>
      <c r="H11" s="40"/>
      <c r="I11" s="41">
        <v>2793.81</v>
      </c>
    </row>
    <row r="12" spans="1:9" x14ac:dyDescent="0.2">
      <c r="A12" s="35"/>
      <c r="B12" s="36"/>
      <c r="C12" s="37"/>
      <c r="D12" s="38"/>
      <c r="E12" s="39"/>
      <c r="F12" s="40"/>
      <c r="G12" s="40"/>
      <c r="H12" s="40"/>
      <c r="I12" s="41"/>
    </row>
    <row r="13" spans="1:9" x14ac:dyDescent="0.2">
      <c r="A13" s="35"/>
      <c r="B13" s="36"/>
      <c r="C13" s="37"/>
      <c r="D13" s="38"/>
      <c r="E13" s="39"/>
      <c r="F13" s="40"/>
      <c r="G13" s="40"/>
      <c r="H13" s="40"/>
      <c r="I13" s="41"/>
    </row>
    <row r="14" spans="1:9" x14ac:dyDescent="0.2">
      <c r="A14" s="35"/>
      <c r="B14" s="36"/>
      <c r="C14" s="37"/>
      <c r="D14" s="38"/>
      <c r="E14" s="39"/>
      <c r="F14" s="40"/>
      <c r="G14" s="40"/>
      <c r="H14" s="40"/>
      <c r="I14" s="41"/>
    </row>
    <row r="15" spans="1:9" x14ac:dyDescent="0.2">
      <c r="A15" s="35"/>
      <c r="B15" s="36"/>
      <c r="C15" s="37"/>
      <c r="D15" s="38"/>
      <c r="E15" s="39"/>
      <c r="F15" s="40"/>
      <c r="G15" s="40"/>
      <c r="H15" s="40"/>
      <c r="I15" s="41"/>
    </row>
    <row r="16" spans="1:9" ht="15.75" thickBot="1" x14ac:dyDescent="0.25">
      <c r="A16" s="42"/>
      <c r="B16" s="192" t="s">
        <v>72</v>
      </c>
      <c r="C16" s="193"/>
      <c r="D16" s="193"/>
      <c r="E16" s="193"/>
      <c r="F16" s="193"/>
      <c r="G16" s="193"/>
      <c r="H16" s="194"/>
      <c r="I16" s="43">
        <f>'выборка 15'!AP15+'выборка 15'!AQ15</f>
        <v>471.24420000000003</v>
      </c>
    </row>
    <row r="17" spans="1:9" ht="15.75" thickBot="1" x14ac:dyDescent="0.3">
      <c r="A17" s="162" t="s">
        <v>73</v>
      </c>
      <c r="B17" s="163"/>
      <c r="C17" s="163"/>
      <c r="D17" s="44"/>
      <c r="E17" s="44"/>
      <c r="F17" s="44"/>
      <c r="G17" s="44"/>
      <c r="H17" s="44"/>
      <c r="I17" s="45">
        <f>SUM(I7:I16)</f>
        <v>48938.664199999999</v>
      </c>
    </row>
    <row r="18" spans="1:9" x14ac:dyDescent="0.2">
      <c r="A18" s="195"/>
      <c r="B18" s="195"/>
      <c r="C18" s="196"/>
      <c r="D18" s="196"/>
      <c r="E18" s="196"/>
      <c r="F18" s="196"/>
      <c r="G18" s="196"/>
      <c r="H18" s="196"/>
      <c r="I18" s="196"/>
    </row>
    <row r="22" spans="1:9" ht="15" x14ac:dyDescent="0.25">
      <c r="A22" s="190" t="s">
        <v>97</v>
      </c>
      <c r="B22" s="190"/>
      <c r="C22" s="190"/>
      <c r="D22" s="190"/>
      <c r="E22" s="190"/>
      <c r="F22" s="190"/>
      <c r="G22" s="190"/>
      <c r="H22" s="190"/>
      <c r="I22" s="190"/>
    </row>
  </sheetData>
  <mergeCells count="7">
    <mergeCell ref="A22:I22"/>
    <mergeCell ref="A2:I2"/>
    <mergeCell ref="A3:I3"/>
    <mergeCell ref="A4:I4"/>
    <mergeCell ref="B16:H16"/>
    <mergeCell ref="A17:C17"/>
    <mergeCell ref="A18:I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выборка 15</vt:lpstr>
      <vt:lpstr>общий отчет по дому за 15 г</vt:lpstr>
      <vt:lpstr>отчет ТР18</vt:lpstr>
      <vt:lpstr>расход   ТР18 </vt:lpstr>
      <vt:lpstr>Р И С отчет18</vt:lpstr>
      <vt:lpstr>Р И С расход18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2019-01-22T08:05:03Z</cp:lastPrinted>
  <dcterms:created xsi:type="dcterms:W3CDTF">2015-02-24T21:57:31Z</dcterms:created>
  <dcterms:modified xsi:type="dcterms:W3CDTF">2019-03-11T08:12:22Z</dcterms:modified>
</cp:coreProperties>
</file>