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 firstSheet="4" activeTab="5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расход по дому ТР" sheetId="10" r:id="rId5"/>
    <sheet name="расход по ТО" sheetId="11" r:id="rId6"/>
    <sheet name="отчет сод. жилья" sheetId="5" state="hidden" r:id="rId7"/>
    <sheet name="расход по дому ТО" sheetId="6" state="hidden" r:id="rId8"/>
  </sheets>
  <externalReferences>
    <externalReference r:id="rId9"/>
  </externalReferences>
  <calcPr calcId="145621" refMode="R1C1"/>
</workbook>
</file>

<file path=xl/calcChain.xml><?xml version="1.0" encoding="utf-8"?>
<calcChain xmlns="http://schemas.openxmlformats.org/spreadsheetml/2006/main">
  <c r="F12" i="11" l="1"/>
  <c r="F8" i="10" l="1"/>
  <c r="H26" i="2" l="1"/>
  <c r="D9" i="4"/>
  <c r="D8" i="4"/>
  <c r="C7" i="4"/>
  <c r="B7" i="4"/>
  <c r="AE10" i="3"/>
  <c r="AC10" i="3"/>
  <c r="AA10" i="3"/>
  <c r="Y10" i="3"/>
  <c r="D10" i="5" l="1"/>
  <c r="D9" i="5"/>
  <c r="E8" i="1"/>
  <c r="E7" i="1"/>
  <c r="AI15" i="3"/>
  <c r="AF15" i="3"/>
  <c r="E14" i="3"/>
  <c r="E13" i="3"/>
  <c r="E12" i="3"/>
  <c r="E11" i="3"/>
  <c r="E10" i="3"/>
  <c r="E9" i="3"/>
  <c r="E8" i="3"/>
  <c r="E7" i="3"/>
  <c r="E6" i="3"/>
  <c r="E5" i="3"/>
  <c r="E4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AK3" i="3"/>
  <c r="AJ3" i="3"/>
  <c r="AL3" i="3" s="1"/>
  <c r="AG3" i="3"/>
  <c r="M3" i="3"/>
  <c r="H3" i="3"/>
  <c r="N3" i="3" s="1"/>
  <c r="E3" i="3"/>
  <c r="AK15" i="3" l="1"/>
  <c r="AL15" i="3"/>
  <c r="H16" i="6" s="1"/>
  <c r="H17" i="6" s="1"/>
  <c r="D8" i="5" s="1"/>
  <c r="D14" i="5" s="1"/>
  <c r="G15" i="3"/>
  <c r="D15" i="3"/>
  <c r="E6" i="1" l="1"/>
  <c r="AH15" i="3" l="1"/>
  <c r="AE15" i="3"/>
  <c r="AJ15" i="3"/>
  <c r="C8" i="5" s="1"/>
  <c r="AG15" i="3"/>
  <c r="B8" i="5" s="1"/>
  <c r="B14" i="5" s="1"/>
  <c r="C7" i="1" s="1"/>
  <c r="C15" i="3"/>
  <c r="F15" i="3"/>
  <c r="I15" i="3"/>
  <c r="J15" i="3"/>
  <c r="K15" i="3"/>
  <c r="L15" i="3"/>
  <c r="O15" i="3"/>
  <c r="P15" i="3"/>
  <c r="D20" i="4" s="1"/>
  <c r="Q15" i="3"/>
  <c r="R15" i="3"/>
  <c r="S15" i="3"/>
  <c r="T15" i="3"/>
  <c r="U15" i="3"/>
  <c r="V15" i="3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B10" i="4" l="1"/>
  <c r="C6" i="1" s="1"/>
  <c r="C10" i="4"/>
  <c r="D6" i="1" s="1"/>
  <c r="C22" i="5"/>
  <c r="C14" i="5"/>
  <c r="B22" i="5"/>
  <c r="C8" i="1" s="1"/>
  <c r="N15" i="3"/>
  <c r="H27" i="2" l="1"/>
  <c r="D7" i="4" s="1"/>
  <c r="D7" i="1"/>
  <c r="F7" i="1"/>
  <c r="D8" i="1"/>
  <c r="F8" i="1"/>
  <c r="F6" i="1" l="1"/>
  <c r="D10" i="4"/>
  <c r="D12" i="4" s="1"/>
</calcChain>
</file>

<file path=xl/sharedStrings.xml><?xml version="1.0" encoding="utf-8"?>
<sst xmlns="http://schemas.openxmlformats.org/spreadsheetml/2006/main" count="183" uniqueCount="125">
  <si>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</si>
  <si>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</si>
  <si>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</si>
  <si>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</si>
  <si>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</si>
  <si>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</si>
  <si>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</si>
  <si>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</si>
  <si>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</si>
  <si>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</si>
  <si>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</si>
  <si>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</si>
  <si>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</si>
  <si>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</si>
  <si>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</si>
  <si>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</si>
  <si>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</si>
  <si>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</si>
  <si>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</si>
  <si>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</si>
  <si>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</si>
  <si>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</si>
  <si>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кол-во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</si>
  <si>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</si>
  <si>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</si>
  <si>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</si>
  <si>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</si>
  <si>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</si>
  <si>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</si>
  <si>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</si>
  <si>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</si>
  <si>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</si>
  <si>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</si>
  <si>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</si>
  <si>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</si>
  <si>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</si>
  <si>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</si>
  <si>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</si>
  <si>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</si>
  <si>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</si>
  <si>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</si>
  <si>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</si>
  <si>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</si>
  <si>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</si>
  <si>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</si>
  <si>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</si>
  <si>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</si>
  <si>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</si>
  <si>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</si>
  <si>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</si>
  <si>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</si>
  <si>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</si>
  <si>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</si>
  <si>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</si>
  <si>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</si>
  <si>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</si>
  <si>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</si>
  <si>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</si>
  <si>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</si>
  <si>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</si>
  <si>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</si>
  <si>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</si>
  <si>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</si>
  <si>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</si>
  <si>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</si>
  <si>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</si>
  <si>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</si>
  <si>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</si>
  <si>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</si>
  <si>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</si>
  <si>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</si>
  <si>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</si>
  <si>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</si>
  <si>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</si>
  <si>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</si>
  <si>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</si>
  <si>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</si>
  <si>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</si>
  <si>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</si>
  <si>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</si>
  <si>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в доме по адресу ул. Октябрьская, 1</t>
  </si>
  <si>
    <t>Октябрьская, 1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</si>
  <si>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</si>
  <si>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</si>
  <si>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Генеральный директор ООО У0 "ТаганСервис"___________________________________________Брехов Ю.А.</t>
  </si>
  <si>
    <t>в доме по  адресу ул. Октябрьская, 1 за период с 01.06.2015 по 31.07.2015гг.</t>
  </si>
  <si>
    <t>Остаток денежных средств дома на 31.07.2015 г</t>
  </si>
  <si>
    <t>Информация о собранных и израсходованных денежных средствах по статье "Содержание Жилья" за период с 01.06.2015 г по 31.07.2015 г по адресу ул. Октябрьская, 1</t>
  </si>
  <si>
    <t>за период с 01.06.2015 по 31.07.2015 гг.</t>
  </si>
  <si>
    <t>Содержание и Ремонт жилья</t>
  </si>
  <si>
    <t>Переходящее сальдо на 01.06.2015 г.</t>
  </si>
  <si>
    <t xml:space="preserve"> итого</t>
  </si>
  <si>
    <t>дебиторская задолженность жителей по состоянию  на 01.01.2016 г. составляет:</t>
  </si>
  <si>
    <t>Информация о собранных и израсходованных денежных средствах по статье "Содержание и Ремонт Жилья" за период с 01.06.2015 г по 31.12.2015 г по адресу ул. Октябрьская, 1</t>
  </si>
  <si>
    <t>Остаток денежных средств дома на 31.12.2015 г</t>
  </si>
  <si>
    <t xml:space="preserve">Информация о выполненных работах по статье "Содержание и Ремонт жилья" по адресу ул. Октябрьская, 1  за период 01.06.2015 г по 31.12.2015 г </t>
  </si>
  <si>
    <t>август</t>
  </si>
  <si>
    <t>ремонт внутридомовой системы ЦО</t>
  </si>
  <si>
    <t>гидравлическое испытание внутридомовой системы ЦО</t>
  </si>
  <si>
    <t>496 м/п</t>
  </si>
  <si>
    <t>кв.4</t>
  </si>
  <si>
    <t>ремонт щита этажного</t>
  </si>
  <si>
    <t>октябрь</t>
  </si>
  <si>
    <t>запуск системы ЦО</t>
  </si>
  <si>
    <t>Генеральный директор ООО У0 "ТаганСервис"___________________________________________</t>
  </si>
  <si>
    <t>территория</t>
  </si>
  <si>
    <t>изгот.и дост. пескопасты</t>
  </si>
  <si>
    <t>январь</t>
  </si>
  <si>
    <t>посыпка территории</t>
  </si>
  <si>
    <t>март</t>
  </si>
  <si>
    <t>кв.14</t>
  </si>
  <si>
    <t>смена автоматов</t>
  </si>
  <si>
    <t>подвал ЦО</t>
  </si>
  <si>
    <t>установка заглушек</t>
  </si>
  <si>
    <t>апрель</t>
  </si>
  <si>
    <t>кв.7</t>
  </si>
  <si>
    <t>смена крана</t>
  </si>
  <si>
    <t>ЦО</t>
  </si>
  <si>
    <t>гидравлические испытания</t>
  </si>
  <si>
    <t>июль</t>
  </si>
  <si>
    <t>заполнение системы</t>
  </si>
  <si>
    <t>изготовление и доставка пескопасты</t>
  </si>
  <si>
    <t>ноябрь</t>
  </si>
  <si>
    <t xml:space="preserve">Информация о выполненных работах по статье " Ремонт жилья" по адресу пл. Октябрьская, 1  за период 01.01.2018 г по 30.12.2018 г </t>
  </si>
  <si>
    <t xml:space="preserve">Информация о выполненных работах по статье " Содержание жилья" по адресу пл. Октябрьская, 1  за период 01.01.2018 г по 31.12.2018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</si>
</sst>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5" fillId="0" borderId="21" xfId="0" applyFont="1" applyBorder="1"/>
    <xf numFmtId="0" fontId="5" fillId="0" borderId="22" xfId="0" applyFont="1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14" fontId="0" fillId="0" borderId="3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0" fontId="6" fillId="0" borderId="1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0" fontId="1" fillId="0" borderId="32" xfId="0" applyFont="1" applyBorder="1" applyAlignment="1">
      <alignment wrapText="1"/>
    </xf>
    <xf numFmtId="0" fontId="0" fillId="0" borderId="33" xfId="0" applyBorder="1"/>
    <xf numFmtId="0" fontId="1" fillId="0" borderId="3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0" fillId="0" borderId="28" xfId="0" applyBorder="1"/>
    <xf numFmtId="0" fontId="1" fillId="0" borderId="37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0" borderId="34" xfId="0" applyNumberFormat="1" applyBorder="1"/>
    <xf numFmtId="2" fontId="0" fillId="0" borderId="36" xfId="0" applyNumberFormat="1" applyBorder="1"/>
    <xf numFmtId="2" fontId="0" fillId="0" borderId="28" xfId="0" applyNumberFormat="1" applyBorder="1"/>
    <xf numFmtId="0" fontId="5" fillId="0" borderId="0" xfId="0" applyFont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" xfId="0" applyBorder="1" applyAlignment="1"/>
    <xf numFmtId="2" fontId="4" fillId="0" borderId="20" xfId="0" applyNumberFormat="1" applyFont="1" applyBorder="1"/>
    <xf numFmtId="0" fontId="1" fillId="0" borderId="1" xfId="0" applyFont="1" applyBorder="1" applyAlignment="1"/>
    <xf numFmtId="0" fontId="9" fillId="0" borderId="1" xfId="0" applyFont="1" applyBorder="1" applyAlignment="1"/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Alignment="1">
      <alignment horizontal="right" wrapText="1"/>
    </xf>
    <xf numFmtId="0" fontId="0" fillId="0" borderId="1" xfId="0" applyBorder="1" applyAlignment="1">
      <alignment wrapText="1"/>
    </xf>
    <xf numFmtId="4" fontId="0" fillId="0" borderId="3" xfId="0" applyNumberFormat="1" applyBorder="1"/>
    <xf numFmtId="4" fontId="1" fillId="0" borderId="12" xfId="0" applyNumberFormat="1" applyFont="1" applyBorder="1"/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8" fillId="0" borderId="1" xfId="0" applyFont="1" applyBorder="1"/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5" fillId="0" borderId="4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</sheetNames>
    <sheetDataSet>
      <sheetData sheetId="0"/>
      <sheetData sheetId="1"/>
      <sheetData sheetId="2"/>
      <sheetData sheetId="3"/>
      <sheetData sheetId="4"/>
      <sheetData sheetId="5"/>
      <sheetData sheetId="6">
        <row r="31">
          <cell r="AF31">
            <v>49199.320000000007</v>
          </cell>
          <cell r="AH31">
            <v>36611.880000000005</v>
          </cell>
          <cell r="AJ31">
            <v>549.17819999999995</v>
          </cell>
          <cell r="AL31">
            <v>23.905950000000001</v>
          </cell>
          <cell r="BB31">
            <v>9478.232399999999</v>
          </cell>
          <cell r="BD31">
            <v>817.08899999999994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1">
          <cell r="AK31">
            <v>99142.940000000017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0">
          <cell r="Y30">
            <v>18131.55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T1" workbookViewId="0">
      <selection activeCell="AD19" sqref="AD19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5" t="s">
        <v>29</v>
      </c>
      <c r="B2" s="16" t="s">
        <v>30</v>
      </c>
      <c r="C2" s="16" t="s">
        <v>31</v>
      </c>
      <c r="D2" s="16" t="s">
        <v>33</v>
      </c>
      <c r="E2" s="19" t="s">
        <v>40</v>
      </c>
      <c r="F2" s="16" t="s">
        <v>32</v>
      </c>
      <c r="G2" s="16" t="s">
        <v>34</v>
      </c>
      <c r="H2" s="19" t="s">
        <v>41</v>
      </c>
      <c r="I2" s="16" t="s">
        <v>35</v>
      </c>
      <c r="J2" s="16" t="s">
        <v>36</v>
      </c>
      <c r="K2" s="16" t="s">
        <v>58</v>
      </c>
      <c r="L2" s="16" t="s">
        <v>37</v>
      </c>
      <c r="M2" s="19" t="s">
        <v>38</v>
      </c>
      <c r="N2" s="19" t="s">
        <v>39</v>
      </c>
      <c r="O2" s="17" t="s">
        <v>42</v>
      </c>
      <c r="P2" s="17" t="s">
        <v>43</v>
      </c>
      <c r="Q2" s="17" t="s">
        <v>44</v>
      </c>
      <c r="R2" s="17" t="s">
        <v>45</v>
      </c>
      <c r="S2" s="17" t="s">
        <v>46</v>
      </c>
      <c r="T2" s="17" t="s">
        <v>47</v>
      </c>
      <c r="U2" s="17" t="s">
        <v>48</v>
      </c>
      <c r="V2" s="17" t="s">
        <v>49</v>
      </c>
      <c r="W2" s="17" t="s">
        <v>50</v>
      </c>
      <c r="X2" s="17" t="s">
        <v>51</v>
      </c>
      <c r="Y2" s="17" t="s">
        <v>52</v>
      </c>
      <c r="Z2" s="17" t="s">
        <v>53</v>
      </c>
      <c r="AA2" s="17" t="s">
        <v>54</v>
      </c>
      <c r="AB2" s="17" t="s">
        <v>55</v>
      </c>
      <c r="AC2" s="17" t="s">
        <v>56</v>
      </c>
      <c r="AD2" s="18" t="s">
        <v>57</v>
      </c>
      <c r="AE2" s="16" t="s">
        <v>60</v>
      </c>
      <c r="AF2" s="16" t="s">
        <v>33</v>
      </c>
      <c r="AG2" s="19" t="s">
        <v>40</v>
      </c>
      <c r="AH2" s="16" t="s">
        <v>61</v>
      </c>
      <c r="AI2" s="16" t="s">
        <v>34</v>
      </c>
      <c r="AJ2" s="19" t="s">
        <v>41</v>
      </c>
      <c r="AK2" s="19" t="s">
        <v>77</v>
      </c>
      <c r="AL2" s="19" t="s">
        <v>39</v>
      </c>
    </row>
    <row r="3" spans="1:38" x14ac:dyDescent="0.2">
      <c r="A3" s="14" t="s">
        <v>81</v>
      </c>
      <c r="B3" s="5">
        <v>778.18</v>
      </c>
      <c r="C3" s="5">
        <v>0</v>
      </c>
      <c r="D3" s="5">
        <v>0</v>
      </c>
      <c r="E3" s="20">
        <f>C3+D3</f>
        <v>0</v>
      </c>
      <c r="F3" s="5">
        <v>0</v>
      </c>
      <c r="G3" s="5">
        <v>0</v>
      </c>
      <c r="H3" s="20">
        <f>F3+G3</f>
        <v>0</v>
      </c>
      <c r="I3" s="5">
        <v>0</v>
      </c>
      <c r="J3" s="5">
        <v>0</v>
      </c>
      <c r="K3" s="5">
        <v>0</v>
      </c>
      <c r="L3" s="5">
        <v>0</v>
      </c>
      <c r="M3" s="20">
        <f>(I3+J3+L3)*1.5%</f>
        <v>0</v>
      </c>
      <c r="N3" s="22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20">
        <f>AE3+AF3</f>
        <v>0</v>
      </c>
      <c r="AH3" s="5">
        <v>0</v>
      </c>
      <c r="AI3" s="5">
        <v>0</v>
      </c>
      <c r="AJ3" s="20">
        <f>AH3+AI3</f>
        <v>0</v>
      </c>
      <c r="AK3" s="53">
        <f>AB3*1.5%</f>
        <v>0</v>
      </c>
      <c r="AL3" s="22">
        <f>AJ3*1.5%</f>
        <v>0</v>
      </c>
    </row>
    <row r="4" spans="1:38" x14ac:dyDescent="0.2">
      <c r="A4" s="14" t="s">
        <v>81</v>
      </c>
      <c r="B4" s="5">
        <v>778.18</v>
      </c>
      <c r="C4" s="5">
        <v>0</v>
      </c>
      <c r="D4" s="5">
        <v>0</v>
      </c>
      <c r="E4" s="20">
        <f t="shared" ref="E4:E14" si="0">C4+D4</f>
        <v>0</v>
      </c>
      <c r="F4" s="5">
        <v>0</v>
      </c>
      <c r="G4" s="5">
        <v>0</v>
      </c>
      <c r="H4" s="20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20">
        <f t="shared" ref="M4:M14" si="2">(I4+J4+L4)*1.5%</f>
        <v>0</v>
      </c>
      <c r="N4" s="22">
        <f t="shared" ref="N4:N14" si="3">H4*1.5%</f>
        <v>0</v>
      </c>
      <c r="O4" s="5">
        <v>0</v>
      </c>
      <c r="P4" s="5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20">
        <f t="shared" ref="AG4:AG14" si="4">AE4+AF4</f>
        <v>0</v>
      </c>
      <c r="AH4" s="5">
        <v>0</v>
      </c>
      <c r="AI4" s="5">
        <v>0</v>
      </c>
      <c r="AJ4" s="20">
        <f t="shared" ref="AJ4:AJ14" si="5">AH4+AI4</f>
        <v>0</v>
      </c>
      <c r="AK4" s="53">
        <f t="shared" ref="AK4:AK14" si="6">AB4*1.5%</f>
        <v>0</v>
      </c>
      <c r="AL4" s="22">
        <f t="shared" ref="AL4:AL14" si="7">AJ4*1.5%</f>
        <v>0</v>
      </c>
    </row>
    <row r="5" spans="1:38" x14ac:dyDescent="0.2">
      <c r="A5" s="14" t="s">
        <v>81</v>
      </c>
      <c r="B5" s="5">
        <v>778.18</v>
      </c>
      <c r="C5" s="5">
        <v>0</v>
      </c>
      <c r="D5" s="5">
        <v>0</v>
      </c>
      <c r="E5" s="20">
        <f t="shared" si="0"/>
        <v>0</v>
      </c>
      <c r="F5" s="5">
        <v>0</v>
      </c>
      <c r="G5" s="5">
        <v>0</v>
      </c>
      <c r="H5" s="20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20">
        <f t="shared" si="2"/>
        <v>0</v>
      </c>
      <c r="N5" s="22">
        <f t="shared" si="3"/>
        <v>0</v>
      </c>
      <c r="O5" s="5">
        <v>0</v>
      </c>
      <c r="P5" s="5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20">
        <f t="shared" si="4"/>
        <v>0</v>
      </c>
      <c r="AH5" s="5">
        <v>0</v>
      </c>
      <c r="AI5" s="5">
        <v>0</v>
      </c>
      <c r="AJ5" s="20">
        <f t="shared" si="5"/>
        <v>0</v>
      </c>
      <c r="AK5" s="53">
        <f t="shared" si="6"/>
        <v>0</v>
      </c>
      <c r="AL5" s="22">
        <f t="shared" si="7"/>
        <v>0</v>
      </c>
    </row>
    <row r="6" spans="1:38" x14ac:dyDescent="0.2">
      <c r="A6" s="14" t="s">
        <v>81</v>
      </c>
      <c r="B6" s="5">
        <v>778.18</v>
      </c>
      <c r="C6" s="5">
        <v>0</v>
      </c>
      <c r="D6" s="5">
        <v>0</v>
      </c>
      <c r="E6" s="20">
        <f t="shared" si="0"/>
        <v>0</v>
      </c>
      <c r="F6" s="5">
        <v>0</v>
      </c>
      <c r="G6" s="5">
        <v>0</v>
      </c>
      <c r="H6" s="20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20">
        <f t="shared" si="2"/>
        <v>0</v>
      </c>
      <c r="N6" s="22">
        <f t="shared" si="3"/>
        <v>0</v>
      </c>
      <c r="O6" s="5">
        <v>0</v>
      </c>
      <c r="P6" s="5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20">
        <f t="shared" si="4"/>
        <v>0</v>
      </c>
      <c r="AH6" s="5">
        <v>0</v>
      </c>
      <c r="AI6" s="5">
        <v>0</v>
      </c>
      <c r="AJ6" s="20">
        <f t="shared" si="5"/>
        <v>0</v>
      </c>
      <c r="AK6" s="53">
        <f t="shared" si="6"/>
        <v>0</v>
      </c>
      <c r="AL6" s="22">
        <f t="shared" si="7"/>
        <v>0</v>
      </c>
    </row>
    <row r="7" spans="1:38" x14ac:dyDescent="0.2">
      <c r="A7" s="14" t="s">
        <v>81</v>
      </c>
      <c r="B7" s="5">
        <v>778.18</v>
      </c>
      <c r="C7" s="5">
        <v>0</v>
      </c>
      <c r="D7" s="5">
        <v>0</v>
      </c>
      <c r="E7" s="20">
        <f t="shared" si="0"/>
        <v>0</v>
      </c>
      <c r="F7" s="5">
        <v>0</v>
      </c>
      <c r="G7" s="5">
        <v>0</v>
      </c>
      <c r="H7" s="20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20">
        <f t="shared" si="2"/>
        <v>0</v>
      </c>
      <c r="N7" s="22">
        <f t="shared" si="3"/>
        <v>0</v>
      </c>
      <c r="O7" s="5">
        <v>0</v>
      </c>
      <c r="P7" s="5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20">
        <f t="shared" si="4"/>
        <v>0</v>
      </c>
      <c r="AH7" s="5">
        <v>0</v>
      </c>
      <c r="AI7" s="5">
        <v>0</v>
      </c>
      <c r="AJ7" s="20">
        <f t="shared" si="5"/>
        <v>0</v>
      </c>
      <c r="AK7" s="53">
        <f t="shared" si="6"/>
        <v>0</v>
      </c>
      <c r="AL7" s="22">
        <f t="shared" si="7"/>
        <v>0</v>
      </c>
    </row>
    <row r="8" spans="1:38" x14ac:dyDescent="0.2">
      <c r="A8" s="14" t="s">
        <v>81</v>
      </c>
      <c r="B8" s="5">
        <v>778.18</v>
      </c>
      <c r="C8" s="2">
        <v>3618.54</v>
      </c>
      <c r="D8" s="2">
        <v>0</v>
      </c>
      <c r="E8" s="20">
        <f t="shared" si="0"/>
        <v>3618.54</v>
      </c>
      <c r="F8" s="2">
        <v>0</v>
      </c>
      <c r="G8" s="2">
        <v>0</v>
      </c>
      <c r="H8" s="20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20">
        <f t="shared" si="2"/>
        <v>0</v>
      </c>
      <c r="N8" s="22">
        <f t="shared" si="3"/>
        <v>0</v>
      </c>
      <c r="O8" s="2">
        <v>435.78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1400.73</v>
      </c>
      <c r="Z8" s="2">
        <v>0</v>
      </c>
      <c r="AA8" s="2">
        <v>233.46</v>
      </c>
      <c r="AB8" s="2">
        <v>0</v>
      </c>
      <c r="AC8" s="2">
        <v>1603.03</v>
      </c>
      <c r="AD8" s="2">
        <v>0</v>
      </c>
      <c r="AE8" s="2">
        <v>3151.66</v>
      </c>
      <c r="AF8" s="2">
        <v>0</v>
      </c>
      <c r="AG8" s="20">
        <f t="shared" si="4"/>
        <v>3151.66</v>
      </c>
      <c r="AH8" s="2">
        <v>0</v>
      </c>
      <c r="AI8" s="2">
        <v>0</v>
      </c>
      <c r="AJ8" s="20">
        <f t="shared" si="5"/>
        <v>0</v>
      </c>
      <c r="AK8" s="53">
        <f t="shared" si="6"/>
        <v>0</v>
      </c>
      <c r="AL8" s="22">
        <f t="shared" si="7"/>
        <v>0</v>
      </c>
    </row>
    <row r="9" spans="1:38" x14ac:dyDescent="0.2">
      <c r="A9" s="14" t="s">
        <v>81</v>
      </c>
      <c r="B9" s="5">
        <v>778.18</v>
      </c>
      <c r="C9" s="2">
        <v>0</v>
      </c>
      <c r="D9" s="2">
        <v>0</v>
      </c>
      <c r="E9" s="20">
        <f t="shared" si="0"/>
        <v>0</v>
      </c>
      <c r="F9" s="2">
        <v>2451.48</v>
      </c>
      <c r="G9" s="2">
        <v>0</v>
      </c>
      <c r="H9" s="20">
        <f t="shared" si="1"/>
        <v>2451.48</v>
      </c>
      <c r="I9" s="2">
        <v>0</v>
      </c>
      <c r="J9" s="2">
        <v>0</v>
      </c>
      <c r="K9" s="2">
        <v>0</v>
      </c>
      <c r="L9" s="2">
        <v>0</v>
      </c>
      <c r="M9" s="20">
        <f t="shared" si="2"/>
        <v>0</v>
      </c>
      <c r="N9" s="22">
        <f t="shared" si="3"/>
        <v>36.772199999999998</v>
      </c>
      <c r="O9" s="2">
        <v>466.92</v>
      </c>
      <c r="P9" s="2">
        <v>348.96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1462.99</v>
      </c>
      <c r="Z9" s="2">
        <v>1126.25</v>
      </c>
      <c r="AA9" s="2">
        <v>272.38</v>
      </c>
      <c r="AB9" s="2">
        <v>189.5</v>
      </c>
      <c r="AC9" s="2">
        <v>1696.43</v>
      </c>
      <c r="AD9" s="2">
        <v>1281.2</v>
      </c>
      <c r="AE9" s="2">
        <v>7026.97</v>
      </c>
      <c r="AF9" s="2">
        <v>0</v>
      </c>
      <c r="AG9" s="20">
        <f t="shared" si="4"/>
        <v>7026.97</v>
      </c>
      <c r="AH9" s="2">
        <v>2943.64</v>
      </c>
      <c r="AI9" s="2">
        <v>0</v>
      </c>
      <c r="AJ9" s="20">
        <f t="shared" si="5"/>
        <v>2943.64</v>
      </c>
      <c r="AK9" s="53">
        <f t="shared" si="6"/>
        <v>2.8424999999999998</v>
      </c>
      <c r="AL9" s="22">
        <f t="shared" si="7"/>
        <v>44.154599999999995</v>
      </c>
    </row>
    <row r="10" spans="1:38" x14ac:dyDescent="0.2">
      <c r="A10" s="14" t="s">
        <v>81</v>
      </c>
      <c r="B10" s="5">
        <v>778.18</v>
      </c>
      <c r="C10" s="2">
        <v>-1866</v>
      </c>
      <c r="D10" s="2">
        <v>0</v>
      </c>
      <c r="E10" s="20">
        <f t="shared" si="0"/>
        <v>-1866</v>
      </c>
      <c r="F10" s="2">
        <v>482.12</v>
      </c>
      <c r="G10" s="2">
        <v>0</v>
      </c>
      <c r="H10" s="20">
        <f t="shared" si="1"/>
        <v>482.12</v>
      </c>
      <c r="I10" s="2">
        <v>0</v>
      </c>
      <c r="J10" s="2">
        <v>0</v>
      </c>
      <c r="K10" s="2">
        <v>0</v>
      </c>
      <c r="L10" s="2">
        <v>0</v>
      </c>
      <c r="M10" s="20">
        <f t="shared" si="2"/>
        <v>0</v>
      </c>
      <c r="N10" s="22">
        <f t="shared" si="3"/>
        <v>7.2317999999999998</v>
      </c>
      <c r="O10" s="2">
        <v>466.92</v>
      </c>
      <c r="P10" s="2">
        <v>344.04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f>1462.99-735</f>
        <v>727.99</v>
      </c>
      <c r="Z10" s="2">
        <v>1130.3</v>
      </c>
      <c r="AA10" s="2">
        <f>272.38-118</f>
        <v>154.38</v>
      </c>
      <c r="AB10" s="2">
        <v>197.92</v>
      </c>
      <c r="AC10" s="2">
        <f>1696.43-897.67</f>
        <v>798.7600000000001</v>
      </c>
      <c r="AD10" s="2">
        <v>1252.6099999999999</v>
      </c>
      <c r="AE10" s="2">
        <f>7026.97-1554</f>
        <v>5472.97</v>
      </c>
      <c r="AF10" s="2">
        <v>0</v>
      </c>
      <c r="AG10" s="20">
        <f t="shared" si="4"/>
        <v>5472.97</v>
      </c>
      <c r="AH10" s="2">
        <v>4723.8100000000004</v>
      </c>
      <c r="AI10" s="2"/>
      <c r="AJ10" s="20">
        <f t="shared" si="5"/>
        <v>4723.8100000000004</v>
      </c>
      <c r="AK10" s="53">
        <f t="shared" si="6"/>
        <v>2.9687999999999999</v>
      </c>
      <c r="AL10" s="22">
        <f t="shared" si="7"/>
        <v>70.857150000000004</v>
      </c>
    </row>
    <row r="11" spans="1:38" x14ac:dyDescent="0.2">
      <c r="A11" s="14" t="s">
        <v>81</v>
      </c>
      <c r="B11" s="5">
        <v>778.18</v>
      </c>
      <c r="C11" s="2"/>
      <c r="D11" s="2"/>
      <c r="E11" s="20">
        <f t="shared" si="0"/>
        <v>0</v>
      </c>
      <c r="F11" s="2"/>
      <c r="G11" s="2"/>
      <c r="H11" s="20">
        <f t="shared" si="1"/>
        <v>0</v>
      </c>
      <c r="I11" s="2"/>
      <c r="J11" s="2"/>
      <c r="K11" s="2"/>
      <c r="L11" s="2"/>
      <c r="M11" s="20">
        <f t="shared" si="2"/>
        <v>0</v>
      </c>
      <c r="N11" s="22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0">
        <f t="shared" si="4"/>
        <v>0</v>
      </c>
      <c r="AH11" s="2"/>
      <c r="AI11" s="2"/>
      <c r="AJ11" s="20">
        <f t="shared" si="5"/>
        <v>0</v>
      </c>
      <c r="AK11" s="53">
        <f t="shared" si="6"/>
        <v>0</v>
      </c>
      <c r="AL11" s="22">
        <f t="shared" si="7"/>
        <v>0</v>
      </c>
    </row>
    <row r="12" spans="1:38" x14ac:dyDescent="0.2">
      <c r="A12" s="14" t="s">
        <v>81</v>
      </c>
      <c r="B12" s="5">
        <v>778.18</v>
      </c>
      <c r="C12" s="2"/>
      <c r="D12" s="2"/>
      <c r="E12" s="20">
        <f t="shared" si="0"/>
        <v>0</v>
      </c>
      <c r="F12" s="2"/>
      <c r="G12" s="2"/>
      <c r="H12" s="20">
        <f t="shared" si="1"/>
        <v>0</v>
      </c>
      <c r="I12" s="2"/>
      <c r="J12" s="2"/>
      <c r="K12" s="2"/>
      <c r="L12" s="2"/>
      <c r="M12" s="20">
        <f t="shared" si="2"/>
        <v>0</v>
      </c>
      <c r="N12" s="22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0">
        <f t="shared" si="4"/>
        <v>0</v>
      </c>
      <c r="AH12" s="2"/>
      <c r="AI12" s="2"/>
      <c r="AJ12" s="20">
        <f t="shared" si="5"/>
        <v>0</v>
      </c>
      <c r="AK12" s="53">
        <f t="shared" si="6"/>
        <v>0</v>
      </c>
      <c r="AL12" s="22">
        <f t="shared" si="7"/>
        <v>0</v>
      </c>
    </row>
    <row r="13" spans="1:38" x14ac:dyDescent="0.2">
      <c r="A13" s="14" t="s">
        <v>81</v>
      </c>
      <c r="B13" s="5">
        <v>778.18</v>
      </c>
      <c r="C13" s="2"/>
      <c r="D13" s="2"/>
      <c r="E13" s="20">
        <f t="shared" si="0"/>
        <v>0</v>
      </c>
      <c r="F13" s="2"/>
      <c r="G13" s="2"/>
      <c r="H13" s="20">
        <f t="shared" si="1"/>
        <v>0</v>
      </c>
      <c r="I13" s="2"/>
      <c r="J13" s="2"/>
      <c r="K13" s="2"/>
      <c r="L13" s="2"/>
      <c r="M13" s="20">
        <f t="shared" si="2"/>
        <v>0</v>
      </c>
      <c r="N13" s="22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0">
        <f t="shared" si="4"/>
        <v>0</v>
      </c>
      <c r="AH13" s="2"/>
      <c r="AI13" s="2"/>
      <c r="AJ13" s="20">
        <f t="shared" si="5"/>
        <v>0</v>
      </c>
      <c r="AK13" s="53">
        <f t="shared" si="6"/>
        <v>0</v>
      </c>
      <c r="AL13" s="22">
        <f t="shared" si="7"/>
        <v>0</v>
      </c>
    </row>
    <row r="14" spans="1:38" ht="13.5" thickBot="1" x14ac:dyDescent="0.25">
      <c r="A14" s="14" t="s">
        <v>81</v>
      </c>
      <c r="B14" s="5">
        <v>778.18</v>
      </c>
      <c r="C14" s="8"/>
      <c r="D14" s="8"/>
      <c r="E14" s="20">
        <f t="shared" si="0"/>
        <v>0</v>
      </c>
      <c r="F14" s="8"/>
      <c r="G14" s="8"/>
      <c r="H14" s="20">
        <f t="shared" si="1"/>
        <v>0</v>
      </c>
      <c r="I14" s="8"/>
      <c r="J14" s="8"/>
      <c r="K14" s="8"/>
      <c r="L14" s="8"/>
      <c r="M14" s="20">
        <f t="shared" si="2"/>
        <v>0</v>
      </c>
      <c r="N14" s="22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20">
        <f t="shared" si="4"/>
        <v>0</v>
      </c>
      <c r="AH14" s="8"/>
      <c r="AI14" s="8"/>
      <c r="AJ14" s="20">
        <f t="shared" si="5"/>
        <v>0</v>
      </c>
      <c r="AK14" s="53">
        <f t="shared" si="6"/>
        <v>0</v>
      </c>
      <c r="AL14" s="22">
        <f t="shared" si="7"/>
        <v>0</v>
      </c>
    </row>
    <row r="15" spans="1:38" ht="13.5" thickBot="1" x14ac:dyDescent="0.25">
      <c r="A15" s="12" t="s">
        <v>28</v>
      </c>
      <c r="B15" s="9">
        <v>0</v>
      </c>
      <c r="C15" s="9">
        <f t="shared" ref="C15:G15" si="8">SUM(C3:C14)</f>
        <v>1752.54</v>
      </c>
      <c r="D15" s="9">
        <f t="shared" si="8"/>
        <v>0</v>
      </c>
      <c r="E15" s="21">
        <f t="shared" si="8"/>
        <v>1752.54</v>
      </c>
      <c r="F15" s="9">
        <f t="shared" si="8"/>
        <v>2933.6</v>
      </c>
      <c r="G15" s="9">
        <f t="shared" si="8"/>
        <v>0</v>
      </c>
      <c r="H15" s="21">
        <f t="shared" ref="H15:AE15" si="9">SUM(H3:H14)</f>
        <v>2933.6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21">
        <f t="shared" si="9"/>
        <v>0</v>
      </c>
      <c r="N15" s="23">
        <f t="shared" si="9"/>
        <v>44.003999999999998</v>
      </c>
      <c r="O15" s="12">
        <f t="shared" si="9"/>
        <v>1369.6200000000001</v>
      </c>
      <c r="P15" s="9">
        <f t="shared" si="9"/>
        <v>693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3591.71</v>
      </c>
      <c r="Z15" s="9">
        <f t="shared" si="9"/>
        <v>2256.5500000000002</v>
      </c>
      <c r="AA15" s="9">
        <f t="shared" si="9"/>
        <v>660.22</v>
      </c>
      <c r="AB15" s="9">
        <f t="shared" si="9"/>
        <v>387.41999999999996</v>
      </c>
      <c r="AC15" s="9">
        <f t="shared" si="9"/>
        <v>4098.22</v>
      </c>
      <c r="AD15" s="13">
        <f t="shared" si="9"/>
        <v>2533.81</v>
      </c>
      <c r="AE15" s="9">
        <f t="shared" si="9"/>
        <v>15651.600000000002</v>
      </c>
      <c r="AF15" s="9">
        <f>SUM(AF3:AF14)</f>
        <v>0</v>
      </c>
      <c r="AG15" s="21">
        <f>SUM(AG3:AG14)</f>
        <v>15651.600000000002</v>
      </c>
      <c r="AH15" s="9">
        <f>SUM(AH3:AH14)</f>
        <v>7667.4500000000007</v>
      </c>
      <c r="AI15" s="9">
        <f>SUM(AI3:AI14)</f>
        <v>0</v>
      </c>
      <c r="AJ15" s="21">
        <f>SUM(AJ3:AJ14)</f>
        <v>7667.4500000000007</v>
      </c>
      <c r="AK15" s="21">
        <f t="shared" ref="AK15" si="10">SUM(AK3:AK14)</f>
        <v>5.8112999999999992</v>
      </c>
      <c r="AL15" s="23">
        <f t="shared" ref="AL15" si="11">SUM(AL3:AL14)</f>
        <v>115.01175000000001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4" workbookViewId="0">
      <selection activeCell="E17" sqref="E17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96" t="s">
        <v>13</v>
      </c>
      <c r="C2" s="96"/>
      <c r="D2" s="96"/>
      <c r="E2" s="96"/>
      <c r="F2" s="96"/>
    </row>
    <row r="3" spans="2:9" ht="26.25" customHeight="1" x14ac:dyDescent="0.35">
      <c r="B3" s="95" t="s">
        <v>85</v>
      </c>
      <c r="C3" s="95"/>
      <c r="D3" s="95"/>
      <c r="E3" s="95"/>
      <c r="F3" s="95"/>
      <c r="G3" s="1"/>
      <c r="H3" s="1"/>
      <c r="I3" s="1"/>
    </row>
    <row r="4" spans="2:9" ht="30" customHeight="1" thickBot="1" x14ac:dyDescent="0.25">
      <c r="B4" s="95"/>
      <c r="C4" s="95"/>
      <c r="D4" s="95"/>
      <c r="E4" s="95"/>
      <c r="F4" s="95"/>
    </row>
    <row r="5" spans="2:9" ht="60.75" thickBot="1" x14ac:dyDescent="0.3">
      <c r="B5" s="6" t="s">
        <v>0</v>
      </c>
      <c r="C5" s="6" t="s">
        <v>11</v>
      </c>
      <c r="D5" s="6" t="s">
        <v>12</v>
      </c>
      <c r="E5" s="7" t="s">
        <v>14</v>
      </c>
      <c r="F5" s="7" t="s">
        <v>15</v>
      </c>
    </row>
    <row r="6" spans="2:9" x14ac:dyDescent="0.2">
      <c r="B6" s="54" t="s">
        <v>1</v>
      </c>
      <c r="C6" s="55">
        <f>'отчет тек. ремонт'!B10</f>
        <v>49199.320000000007</v>
      </c>
      <c r="D6" s="55">
        <f>'отчет тек. ремонт'!C10</f>
        <v>58032.530000000006</v>
      </c>
      <c r="E6" s="55" t="e">
        <f>'отчет тек. ремонт'!#REF!</f>
        <v>#REF!</v>
      </c>
      <c r="F6" s="67" t="e">
        <f>'отчет тек. ремонт'!#REF!</f>
        <v>#REF!</v>
      </c>
    </row>
    <row r="7" spans="2:9" x14ac:dyDescent="0.2">
      <c r="B7" s="56" t="s">
        <v>59</v>
      </c>
      <c r="C7" s="5">
        <f>'отчет сод. жилья'!B14</f>
        <v>15651.600000000002</v>
      </c>
      <c r="D7" s="5">
        <f>'отчет сод. жилья'!C14</f>
        <v>7667.4500000000007</v>
      </c>
      <c r="E7" s="5" t="e">
        <f>'отчет сод. жилья'!#REF!</f>
        <v>#REF!</v>
      </c>
      <c r="F7" s="68" t="e">
        <f>'отчет сод. жилья'!#REF!</f>
        <v>#REF!</v>
      </c>
    </row>
    <row r="8" spans="2:9" ht="25.5" x14ac:dyDescent="0.2">
      <c r="B8" s="57" t="s">
        <v>2</v>
      </c>
      <c r="C8" s="2">
        <f>'отчет сод. жилья'!B22</f>
        <v>1369.6200000000001</v>
      </c>
      <c r="D8" s="24">
        <f>'отчет сод. жилья'!C22</f>
        <v>693</v>
      </c>
      <c r="E8" s="2" t="e">
        <f>'отчет сод. жилья'!#REF!</f>
        <v>#REF!</v>
      </c>
      <c r="F8" s="69" t="e">
        <f>'отчет сод. жилья'!#REF!</f>
        <v>#REF!</v>
      </c>
    </row>
    <row r="9" spans="2:9" ht="51" x14ac:dyDescent="0.2">
      <c r="B9" s="57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2">
      <c r="B10" s="57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5.5" x14ac:dyDescent="0.2">
      <c r="B11" s="57" t="s">
        <v>5</v>
      </c>
      <c r="C11" s="2">
        <v>0</v>
      </c>
      <c r="D11" s="2">
        <v>0</v>
      </c>
      <c r="E11" s="2">
        <v>0</v>
      </c>
      <c r="F11" s="2">
        <v>0</v>
      </c>
    </row>
    <row r="12" spans="2:9" x14ac:dyDescent="0.2">
      <c r="B12" s="57" t="s">
        <v>6</v>
      </c>
      <c r="C12" s="2">
        <v>0</v>
      </c>
      <c r="D12" s="2">
        <v>0</v>
      </c>
      <c r="E12" s="2">
        <v>0</v>
      </c>
      <c r="F12" s="2">
        <v>0</v>
      </c>
    </row>
    <row r="13" spans="2:9" x14ac:dyDescent="0.2">
      <c r="B13" s="57" t="s">
        <v>7</v>
      </c>
      <c r="C13" s="2">
        <f>'выборка 15'!Y15</f>
        <v>3591.71</v>
      </c>
      <c r="D13" s="2">
        <f>'выборка 15'!Z15</f>
        <v>2256.5500000000002</v>
      </c>
      <c r="E13" s="2">
        <v>1823.52</v>
      </c>
      <c r="F13" s="58">
        <v>0</v>
      </c>
    </row>
    <row r="14" spans="2:9" ht="25.5" x14ac:dyDescent="0.2">
      <c r="B14" s="57" t="s">
        <v>8</v>
      </c>
      <c r="C14" s="2">
        <v>0</v>
      </c>
      <c r="D14" s="2">
        <v>0</v>
      </c>
      <c r="E14" s="2">
        <v>0</v>
      </c>
      <c r="F14" s="2">
        <v>0</v>
      </c>
    </row>
    <row r="15" spans="2:9" ht="25.5" x14ac:dyDescent="0.2">
      <c r="B15" s="57" t="s">
        <v>9</v>
      </c>
      <c r="C15" s="2">
        <f>'выборка 15'!AA15</f>
        <v>660.22</v>
      </c>
      <c r="D15" s="2">
        <f>'выборка 15'!AB15</f>
        <v>387.41999999999996</v>
      </c>
      <c r="E15" s="2">
        <v>279.45</v>
      </c>
      <c r="F15" s="58">
        <f>D15</f>
        <v>387.41999999999996</v>
      </c>
    </row>
    <row r="16" spans="2:9" ht="26.25" thickBot="1" x14ac:dyDescent="0.25">
      <c r="B16" s="59" t="s">
        <v>10</v>
      </c>
      <c r="C16" s="60">
        <f>'выборка 15'!AC15</f>
        <v>4098.22</v>
      </c>
      <c r="D16" s="60">
        <f>'выборка 15'!AD15</f>
        <v>2533.81</v>
      </c>
      <c r="E16" s="60">
        <v>1783.21</v>
      </c>
      <c r="F16" s="61">
        <v>0</v>
      </c>
    </row>
    <row r="18" spans="2:6" ht="19.5" customHeight="1" x14ac:dyDescent="0.2">
      <c r="B18" s="97" t="s">
        <v>83</v>
      </c>
      <c r="C18" s="97"/>
      <c r="D18" s="97"/>
      <c r="E18" s="97"/>
      <c r="F18" s="97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6"/>
  <sheetViews>
    <sheetView workbookViewId="0">
      <selection activeCell="A2" sqref="A2:D2"/>
    </sheetView>
  </sheetViews>
  <sheetFormatPr defaultRowHeight="12.75" x14ac:dyDescent="0.2"/>
  <cols>
    <col min="1" max="1" width="27.28515625" customWidth="1"/>
    <col min="2" max="2" width="25.5703125" customWidth="1"/>
    <col min="3" max="3" width="27.140625" customWidth="1"/>
    <col min="4" max="4" width="19.28515625" customWidth="1"/>
  </cols>
  <sheetData>
    <row r="2" spans="1:4" ht="97.5" customHeight="1" x14ac:dyDescent="0.2">
      <c r="A2" s="98" t="s">
        <v>93</v>
      </c>
      <c r="B2" s="98"/>
      <c r="C2" s="98"/>
      <c r="D2" s="98"/>
    </row>
    <row r="3" spans="1:4" ht="23.25" x14ac:dyDescent="0.35">
      <c r="A3" s="29"/>
      <c r="B3" s="29"/>
      <c r="C3" s="29"/>
      <c r="D3" s="29"/>
    </row>
    <row r="4" spans="1:4" ht="13.5" thickBot="1" x14ac:dyDescent="0.25"/>
    <row r="5" spans="1:4" ht="60" customHeight="1" x14ac:dyDescent="0.25">
      <c r="A5" s="71"/>
      <c r="B5" s="35" t="s">
        <v>62</v>
      </c>
      <c r="C5" s="35" t="s">
        <v>63</v>
      </c>
      <c r="D5" s="35" t="s">
        <v>64</v>
      </c>
    </row>
    <row r="6" spans="1:4" ht="15" customHeight="1" x14ac:dyDescent="0.2">
      <c r="A6" s="75" t="s">
        <v>90</v>
      </c>
      <c r="B6" s="72"/>
      <c r="C6" s="74">
        <v>21420.65</v>
      </c>
      <c r="D6" s="72"/>
    </row>
    <row r="7" spans="1:4" x14ac:dyDescent="0.2">
      <c r="A7" s="14" t="s">
        <v>89</v>
      </c>
      <c r="B7" s="5">
        <f>[1]декабрь!$AF$31</f>
        <v>49199.320000000007</v>
      </c>
      <c r="C7" s="5">
        <f>[1]декабрь!$AH$31</f>
        <v>36611.880000000005</v>
      </c>
      <c r="D7" s="36">
        <f>'расход по дому ТР 15'!H27</f>
        <v>19146.164149999997</v>
      </c>
    </row>
    <row r="8" spans="1:4" ht="25.5" x14ac:dyDescent="0.2">
      <c r="A8" s="3" t="s">
        <v>66</v>
      </c>
      <c r="B8" s="2">
        <v>0</v>
      </c>
      <c r="C8" s="24"/>
      <c r="D8" s="24">
        <f>[1]декабрь!$BB$31</f>
        <v>9478.232399999999</v>
      </c>
    </row>
    <row r="9" spans="1:4" ht="39" thickBot="1" x14ac:dyDescent="0.25">
      <c r="A9" s="3" t="s">
        <v>67</v>
      </c>
      <c r="B9" s="2">
        <v>0</v>
      </c>
      <c r="C9" s="24"/>
      <c r="D9" s="36">
        <f>[1]декабрь!$BD$31</f>
        <v>817.08899999999994</v>
      </c>
    </row>
    <row r="10" spans="1:4" ht="15.75" thickBot="1" x14ac:dyDescent="0.3">
      <c r="A10" s="32" t="s">
        <v>91</v>
      </c>
      <c r="B10" s="33">
        <f>SUM(B7:B9)</f>
        <v>49199.320000000007</v>
      </c>
      <c r="C10" s="34">
        <f>SUM(C6:C9)</f>
        <v>58032.530000000006</v>
      </c>
      <c r="D10" s="73">
        <f>SUM(D7:D9)</f>
        <v>29441.485549999998</v>
      </c>
    </row>
    <row r="12" spans="1:4" ht="15.75" customHeight="1" x14ac:dyDescent="0.25">
      <c r="A12" s="99" t="s">
        <v>94</v>
      </c>
      <c r="B12" s="99"/>
      <c r="C12" s="99"/>
      <c r="D12" s="77">
        <f>C10-D10</f>
        <v>28591.044450000009</v>
      </c>
    </row>
    <row r="16" spans="1:4" ht="15.75" customHeight="1" x14ac:dyDescent="0.25">
      <c r="A16" s="99" t="s">
        <v>82</v>
      </c>
      <c r="B16" s="99"/>
      <c r="C16" s="99"/>
      <c r="D16" s="76">
        <v>0</v>
      </c>
    </row>
    <row r="17" spans="1:4" ht="15.75" thickBot="1" x14ac:dyDescent="0.3">
      <c r="A17" s="62"/>
      <c r="B17" s="62"/>
      <c r="C17" s="62"/>
      <c r="D17" s="63"/>
    </row>
    <row r="18" spans="1:4" ht="13.5" thickBot="1" x14ac:dyDescent="0.25">
      <c r="A18" s="65" t="s">
        <v>79</v>
      </c>
      <c r="B18" s="21">
        <v>2770.38</v>
      </c>
      <c r="C18" s="21">
        <v>2412.2800000000002</v>
      </c>
      <c r="D18" s="66">
        <v>0</v>
      </c>
    </row>
    <row r="20" spans="1:4" ht="15.75" customHeight="1" x14ac:dyDescent="0.25">
      <c r="A20" s="99" t="s">
        <v>94</v>
      </c>
      <c r="B20" s="99"/>
      <c r="C20" s="99"/>
      <c r="D20" s="77">
        <f>C18-D18</f>
        <v>2412.2800000000002</v>
      </c>
    </row>
    <row r="21" spans="1:4" ht="15.75" x14ac:dyDescent="0.25">
      <c r="A21" s="70"/>
      <c r="B21" s="70"/>
      <c r="C21" s="70"/>
      <c r="D21" s="70"/>
    </row>
    <row r="22" spans="1:4" ht="15.75" customHeight="1" x14ac:dyDescent="0.2">
      <c r="A22" s="100" t="s">
        <v>92</v>
      </c>
      <c r="B22" s="100"/>
      <c r="C22" s="100"/>
      <c r="D22" s="79">
        <v>14744.56</v>
      </c>
    </row>
    <row r="23" spans="1:4" ht="15.75" x14ac:dyDescent="0.25">
      <c r="A23" s="70"/>
      <c r="B23" s="70"/>
      <c r="C23" s="70"/>
      <c r="D23" s="70"/>
    </row>
    <row r="24" spans="1:4" ht="15.75" x14ac:dyDescent="0.25">
      <c r="A24" s="70"/>
      <c r="B24" s="70"/>
      <c r="C24" s="70"/>
      <c r="D24" s="70"/>
    </row>
    <row r="25" spans="1:4" ht="15.75" x14ac:dyDescent="0.25">
      <c r="A25" s="70"/>
      <c r="B25" s="70"/>
      <c r="C25" s="70"/>
      <c r="D25" s="70"/>
    </row>
    <row r="26" spans="1:4" ht="12.75" customHeight="1" x14ac:dyDescent="0.2">
      <c r="A26" s="78" t="s">
        <v>84</v>
      </c>
      <c r="B26" s="78"/>
      <c r="C26" s="78"/>
      <c r="D26" s="78"/>
    </row>
  </sheetData>
  <mergeCells count="5">
    <mergeCell ref="A2:D2"/>
    <mergeCell ref="A12:C12"/>
    <mergeCell ref="A16:C16"/>
    <mergeCell ref="A20:C20"/>
    <mergeCell ref="A22:C22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14" sqref="A14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0" hidden="1" customWidth="1"/>
    <col min="7" max="7" width="23.85546875" customWidth="1"/>
    <col min="8" max="8" width="11.28515625" customWidth="1"/>
    <col min="9" max="9" width="0" hidden="1" customWidth="1"/>
    <col min="10" max="10" width="9.85546875" hidden="1" customWidth="1"/>
  </cols>
  <sheetData>
    <row r="1" spans="1:10" ht="93.75" customHeight="1" thickBot="1" x14ac:dyDescent="0.4">
      <c r="A1" s="109" t="s">
        <v>95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6.5" customHeight="1" x14ac:dyDescent="0.25">
      <c r="A2" s="110" t="s">
        <v>16</v>
      </c>
      <c r="B2" s="112" t="s">
        <v>17</v>
      </c>
      <c r="C2" s="112" t="s">
        <v>18</v>
      </c>
      <c r="D2" s="112" t="s">
        <v>19</v>
      </c>
      <c r="E2" s="112" t="s">
        <v>20</v>
      </c>
      <c r="F2" s="112" t="s">
        <v>21</v>
      </c>
      <c r="G2" s="112" t="s">
        <v>22</v>
      </c>
      <c r="H2" s="112" t="s">
        <v>23</v>
      </c>
      <c r="I2" s="114" t="s">
        <v>24</v>
      </c>
      <c r="J2" s="115"/>
    </row>
    <row r="3" spans="1:10" ht="29.25" customHeight="1" thickBot="1" x14ac:dyDescent="0.3">
      <c r="A3" s="111"/>
      <c r="B3" s="113"/>
      <c r="C3" s="113"/>
      <c r="D3" s="113"/>
      <c r="E3" s="113"/>
      <c r="F3" s="113"/>
      <c r="G3" s="113"/>
      <c r="H3" s="113"/>
      <c r="I3" s="10" t="s">
        <v>25</v>
      </c>
      <c r="J3" s="11" t="s">
        <v>26</v>
      </c>
    </row>
    <row r="4" spans="1:10" hidden="1" x14ac:dyDescent="0.2">
      <c r="A4" s="5"/>
      <c r="B4" s="5"/>
      <c r="C4" s="5"/>
      <c r="D4" s="5"/>
      <c r="E4" s="5"/>
      <c r="F4" s="5"/>
      <c r="G4" s="26"/>
      <c r="H4" s="5"/>
      <c r="I4" s="5"/>
      <c r="J4" s="25"/>
    </row>
    <row r="5" spans="1:10" hidden="1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idden="1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idden="1" x14ac:dyDescent="0.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idden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idden="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idden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">
      <c r="A11" s="2">
        <v>1</v>
      </c>
      <c r="B11" s="2">
        <v>2015</v>
      </c>
      <c r="C11" s="2" t="s">
        <v>96</v>
      </c>
      <c r="D11" s="2"/>
      <c r="E11" s="2" t="s">
        <v>97</v>
      </c>
      <c r="F11" s="2"/>
      <c r="G11" s="2"/>
      <c r="H11" s="2">
        <v>5969.98</v>
      </c>
      <c r="I11" s="8"/>
      <c r="J11" s="8"/>
    </row>
    <row r="12" spans="1:10" ht="25.5" x14ac:dyDescent="0.2">
      <c r="A12" s="2">
        <v>2</v>
      </c>
      <c r="B12" s="2">
        <v>2015</v>
      </c>
      <c r="C12" s="2" t="s">
        <v>96</v>
      </c>
      <c r="D12" s="2"/>
      <c r="E12" s="80" t="s">
        <v>98</v>
      </c>
      <c r="F12" s="2"/>
      <c r="G12" s="2" t="s">
        <v>99</v>
      </c>
      <c r="H12" s="2">
        <v>9051.2000000000007</v>
      </c>
      <c r="I12" s="8"/>
      <c r="J12" s="8"/>
    </row>
    <row r="13" spans="1:10" x14ac:dyDescent="0.2">
      <c r="A13" s="2">
        <v>3</v>
      </c>
      <c r="B13" s="2">
        <v>2015</v>
      </c>
      <c r="C13" s="2" t="s">
        <v>96</v>
      </c>
      <c r="D13" s="2" t="s">
        <v>100</v>
      </c>
      <c r="E13" s="2" t="s">
        <v>101</v>
      </c>
      <c r="F13" s="2"/>
      <c r="G13" s="2"/>
      <c r="H13" s="2">
        <v>1567.85</v>
      </c>
      <c r="I13" s="8"/>
      <c r="J13" s="8"/>
    </row>
    <row r="14" spans="1:10" x14ac:dyDescent="0.2">
      <c r="A14" s="2">
        <v>4</v>
      </c>
      <c r="B14" s="2">
        <v>2015</v>
      </c>
      <c r="C14" s="2" t="s">
        <v>102</v>
      </c>
      <c r="D14" s="2"/>
      <c r="E14" s="2" t="s">
        <v>103</v>
      </c>
      <c r="F14" s="2"/>
      <c r="G14" s="2"/>
      <c r="H14" s="2">
        <v>1984.05</v>
      </c>
      <c r="I14" s="8"/>
      <c r="J14" s="8"/>
    </row>
    <row r="15" spans="1:10" hidden="1" x14ac:dyDescent="0.2">
      <c r="A15" s="2"/>
      <c r="B15" s="2"/>
      <c r="C15" s="2"/>
      <c r="D15" s="2"/>
      <c r="E15" s="2"/>
      <c r="F15" s="2"/>
      <c r="G15" s="2"/>
      <c r="H15" s="2"/>
      <c r="I15" s="8"/>
      <c r="J15" s="8"/>
    </row>
    <row r="16" spans="1:10" hidden="1" x14ac:dyDescent="0.2">
      <c r="A16" s="2"/>
      <c r="B16" s="2"/>
      <c r="C16" s="2"/>
      <c r="D16" s="2"/>
      <c r="E16" s="2"/>
      <c r="F16" s="2"/>
      <c r="G16" s="2"/>
      <c r="H16" s="2"/>
      <c r="I16" s="8"/>
      <c r="J16" s="8"/>
    </row>
    <row r="17" spans="1:10" hidden="1" x14ac:dyDescent="0.2">
      <c r="A17" s="2"/>
      <c r="B17" s="2"/>
      <c r="C17" s="2"/>
      <c r="D17" s="2"/>
      <c r="E17" s="2"/>
      <c r="F17" s="2"/>
      <c r="G17" s="2"/>
      <c r="H17" s="2"/>
      <c r="I17" s="8"/>
      <c r="J17" s="8"/>
    </row>
    <row r="18" spans="1:10" hidden="1" x14ac:dyDescent="0.2">
      <c r="A18" s="2"/>
      <c r="B18" s="2"/>
      <c r="C18" s="2"/>
      <c r="D18" s="2"/>
      <c r="E18" s="2"/>
      <c r="F18" s="2"/>
      <c r="G18" s="2"/>
      <c r="H18" s="2"/>
      <c r="I18" s="8"/>
      <c r="J18" s="8"/>
    </row>
    <row r="19" spans="1:10" hidden="1" x14ac:dyDescent="0.2">
      <c r="A19" s="2"/>
      <c r="B19" s="2"/>
      <c r="C19" s="2"/>
      <c r="D19" s="2"/>
      <c r="E19" s="2"/>
      <c r="F19" s="2"/>
      <c r="G19" s="2"/>
      <c r="H19" s="2"/>
      <c r="I19" s="8"/>
      <c r="J19" s="8"/>
    </row>
    <row r="20" spans="1:10" hidden="1" x14ac:dyDescent="0.2">
      <c r="A20" s="2"/>
      <c r="B20" s="2"/>
      <c r="C20" s="2"/>
      <c r="D20" s="2"/>
      <c r="E20" s="2"/>
      <c r="F20" s="2"/>
      <c r="G20" s="2"/>
      <c r="H20" s="2"/>
      <c r="I20" s="8"/>
      <c r="J20" s="8"/>
    </row>
    <row r="21" spans="1:10" hidden="1" x14ac:dyDescent="0.2">
      <c r="A21" s="2"/>
      <c r="B21" s="2"/>
      <c r="C21" s="2"/>
      <c r="D21" s="2"/>
      <c r="E21" s="2"/>
      <c r="F21" s="2"/>
      <c r="G21" s="2"/>
      <c r="H21" s="2"/>
      <c r="I21" s="8"/>
      <c r="J21" s="8"/>
    </row>
    <row r="22" spans="1:10" hidden="1" x14ac:dyDescent="0.2">
      <c r="A22" s="2"/>
      <c r="B22" s="2"/>
      <c r="C22" s="2"/>
      <c r="D22" s="2"/>
      <c r="E22" s="2"/>
      <c r="F22" s="2"/>
      <c r="G22" s="2"/>
      <c r="H22" s="2"/>
      <c r="I22" s="8"/>
      <c r="J22" s="8"/>
    </row>
    <row r="23" spans="1:10" hidden="1" x14ac:dyDescent="0.2">
      <c r="A23" s="2"/>
      <c r="B23" s="2"/>
      <c r="C23" s="2"/>
      <c r="D23" s="2"/>
      <c r="E23" s="2"/>
      <c r="F23" s="2"/>
      <c r="G23" s="2"/>
      <c r="H23" s="2"/>
      <c r="I23" s="8"/>
      <c r="J23" s="8"/>
    </row>
    <row r="24" spans="1:10" hidden="1" x14ac:dyDescent="0.2">
      <c r="A24" s="2"/>
      <c r="B24" s="2"/>
      <c r="C24" s="2"/>
      <c r="D24" s="2"/>
      <c r="E24" s="2"/>
      <c r="F24" s="2"/>
      <c r="G24" s="2"/>
      <c r="H24" s="2"/>
      <c r="I24" s="8"/>
      <c r="J24" s="8"/>
    </row>
    <row r="25" spans="1:10" hidden="1" x14ac:dyDescent="0.2">
      <c r="A25" s="2"/>
      <c r="B25" s="2"/>
      <c r="C25" s="2"/>
      <c r="D25" s="2"/>
      <c r="E25" s="2"/>
      <c r="F25" s="2"/>
      <c r="G25" s="2"/>
      <c r="H25" s="2"/>
      <c r="I25" s="8"/>
      <c r="J25" s="8"/>
    </row>
    <row r="26" spans="1:10" ht="13.5" thickBot="1" x14ac:dyDescent="0.25">
      <c r="A26" s="101" t="s">
        <v>27</v>
      </c>
      <c r="B26" s="102"/>
      <c r="C26" s="102"/>
      <c r="D26" s="102"/>
      <c r="E26" s="102"/>
      <c r="F26" s="102"/>
      <c r="G26" s="103"/>
      <c r="H26" s="27">
        <f>[1]декабрь!$AJ$31+[1]декабрь!$AL$31</f>
        <v>573.08414999999991</v>
      </c>
      <c r="I26" s="8"/>
      <c r="J26" s="8"/>
    </row>
    <row r="27" spans="1:10" ht="15.75" thickBot="1" x14ac:dyDescent="0.3">
      <c r="A27" s="104" t="s">
        <v>28</v>
      </c>
      <c r="B27" s="105"/>
      <c r="C27" s="105"/>
      <c r="D27" s="105"/>
      <c r="E27" s="105"/>
      <c r="F27" s="105"/>
      <c r="G27" s="106"/>
      <c r="H27" s="28">
        <f>SUM(H4:H26)</f>
        <v>19146.164149999997</v>
      </c>
      <c r="I27" s="107"/>
      <c r="J27" s="108"/>
    </row>
    <row r="30" spans="1:10" ht="12.75" customHeight="1" x14ac:dyDescent="0.2">
      <c r="A30" s="78" t="s">
        <v>83</v>
      </c>
      <c r="B30" s="78"/>
      <c r="C30" s="78"/>
      <c r="D30" s="78"/>
      <c r="E30" s="78"/>
    </row>
  </sheetData>
  <mergeCells count="13">
    <mergeCell ref="A26:G26"/>
    <mergeCell ref="A27:G27"/>
    <mergeCell ref="I27:J27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E5" sqref="E5"/>
    </sheetView>
  </sheetViews>
  <sheetFormatPr defaultRowHeight="12.75" x14ac:dyDescent="0.2"/>
  <cols>
    <col min="1" max="1" width="8.7109375" customWidth="1"/>
    <col min="3" max="3" width="13.42578125" customWidth="1"/>
    <col min="4" max="4" width="27.28515625" customWidth="1"/>
    <col min="5" max="5" width="36.42578125" customWidth="1"/>
    <col min="6" max="6" width="14.140625" customWidth="1"/>
  </cols>
  <sheetData>
    <row r="1" spans="1:6" ht="93.75" customHeight="1" thickBot="1" x14ac:dyDescent="0.25">
      <c r="A1" s="116" t="s">
        <v>123</v>
      </c>
      <c r="B1" s="116"/>
      <c r="C1" s="116"/>
      <c r="D1" s="116"/>
      <c r="E1" s="116"/>
      <c r="F1" s="116"/>
    </row>
    <row r="2" spans="1:6" ht="16.5" customHeight="1" x14ac:dyDescent="0.2">
      <c r="A2" s="117" t="s">
        <v>16</v>
      </c>
      <c r="B2" s="119" t="s">
        <v>17</v>
      </c>
      <c r="C2" s="119" t="s">
        <v>18</v>
      </c>
      <c r="D2" s="119" t="s">
        <v>19</v>
      </c>
      <c r="E2" s="119" t="s">
        <v>20</v>
      </c>
      <c r="F2" s="119" t="s">
        <v>23</v>
      </c>
    </row>
    <row r="3" spans="1:6" ht="29.25" customHeight="1" thickBot="1" x14ac:dyDescent="0.25">
      <c r="A3" s="118"/>
      <c r="B3" s="120"/>
      <c r="C3" s="120"/>
      <c r="D3" s="120"/>
      <c r="E3" s="120"/>
      <c r="F3" s="120"/>
    </row>
    <row r="4" spans="1:6" ht="15.75" x14ac:dyDescent="0.2">
      <c r="A4" s="83"/>
      <c r="B4" s="84"/>
      <c r="C4" s="84"/>
      <c r="D4" s="84"/>
      <c r="E4" s="84"/>
      <c r="F4" s="84"/>
    </row>
    <row r="5" spans="1:6" ht="15.75" x14ac:dyDescent="0.2">
      <c r="A5" s="83"/>
      <c r="B5" s="84"/>
      <c r="C5" s="84"/>
      <c r="D5" s="84"/>
      <c r="E5" s="84"/>
      <c r="F5" s="84"/>
    </row>
    <row r="6" spans="1:6" ht="15.75" x14ac:dyDescent="0.2">
      <c r="A6" s="83"/>
      <c r="B6" s="84"/>
      <c r="C6" s="84"/>
      <c r="D6" s="84"/>
      <c r="E6" s="84"/>
      <c r="F6" s="84"/>
    </row>
    <row r="7" spans="1:6" ht="13.5" thickBot="1" x14ac:dyDescent="0.25">
      <c r="A7" s="5"/>
      <c r="B7" s="5"/>
      <c r="C7" s="5"/>
      <c r="D7" s="5"/>
      <c r="E7" s="5"/>
      <c r="F7" s="81"/>
    </row>
    <row r="8" spans="1:6" ht="15.75" thickBot="1" x14ac:dyDescent="0.3">
      <c r="A8" s="104" t="s">
        <v>28</v>
      </c>
      <c r="B8" s="105"/>
      <c r="C8" s="105"/>
      <c r="D8" s="105"/>
      <c r="E8" s="105"/>
      <c r="F8" s="82">
        <f>SUM(F7:F7)</f>
        <v>0</v>
      </c>
    </row>
    <row r="12" spans="1:6" ht="12.75" customHeight="1" x14ac:dyDescent="0.2">
      <c r="A12" s="78" t="s">
        <v>104</v>
      </c>
      <c r="B12" s="78"/>
      <c r="C12" s="78"/>
      <c r="D12" s="78"/>
      <c r="E12" s="78"/>
    </row>
  </sheetData>
  <mergeCells count="8">
    <mergeCell ref="A8:E8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workbookViewId="0">
      <selection activeCell="E2" sqref="E2:E3"/>
    </sheetView>
  </sheetViews>
  <sheetFormatPr defaultRowHeight="12.75" x14ac:dyDescent="0.2"/>
  <cols>
    <col min="1" max="1" width="8.7109375" customWidth="1"/>
    <col min="3" max="3" width="13.42578125" customWidth="1"/>
    <col min="4" max="4" width="21.42578125" customWidth="1"/>
    <col min="5" max="5" width="36.42578125" customWidth="1"/>
    <col min="6" max="6" width="14.140625" customWidth="1"/>
  </cols>
  <sheetData>
    <row r="1" spans="1:6" ht="93.75" customHeight="1" thickBot="1" x14ac:dyDescent="0.25">
      <c r="A1" s="116" t="s">
        <v>124</v>
      </c>
      <c r="B1" s="116"/>
      <c r="C1" s="116"/>
      <c r="D1" s="116"/>
      <c r="E1" s="116"/>
      <c r="F1" s="116"/>
    </row>
    <row r="2" spans="1:6" ht="16.5" customHeight="1" x14ac:dyDescent="0.2">
      <c r="A2" s="117" t="s">
        <v>16</v>
      </c>
      <c r="B2" s="119" t="s">
        <v>17</v>
      </c>
      <c r="C2" s="119" t="s">
        <v>18</v>
      </c>
      <c r="D2" s="119" t="s">
        <v>19</v>
      </c>
      <c r="E2" s="119" t="s">
        <v>20</v>
      </c>
      <c r="F2" s="119" t="s">
        <v>23</v>
      </c>
    </row>
    <row r="3" spans="1:6" ht="29.25" customHeight="1" x14ac:dyDescent="0.2">
      <c r="A3" s="123"/>
      <c r="B3" s="124"/>
      <c r="C3" s="124"/>
      <c r="D3" s="124"/>
      <c r="E3" s="124"/>
      <c r="F3" s="124"/>
    </row>
    <row r="4" spans="1:6" s="89" customFormat="1" ht="12" x14ac:dyDescent="0.2">
      <c r="A4" s="90">
        <v>1</v>
      </c>
      <c r="B4" s="90">
        <v>2018</v>
      </c>
      <c r="C4" s="90" t="s">
        <v>107</v>
      </c>
      <c r="D4" s="85" t="s">
        <v>105</v>
      </c>
      <c r="E4" s="86" t="s">
        <v>106</v>
      </c>
      <c r="F4" s="90">
        <v>978</v>
      </c>
    </row>
    <row r="5" spans="1:6" s="89" customFormat="1" ht="12" x14ac:dyDescent="0.2">
      <c r="A5" s="90">
        <v>2</v>
      </c>
      <c r="B5" s="90">
        <v>2018</v>
      </c>
      <c r="C5" s="90" t="s">
        <v>109</v>
      </c>
      <c r="D5" s="85" t="s">
        <v>105</v>
      </c>
      <c r="E5" s="86" t="s">
        <v>108</v>
      </c>
      <c r="F5" s="90">
        <v>301</v>
      </c>
    </row>
    <row r="6" spans="1:6" s="89" customFormat="1" ht="12" x14ac:dyDescent="0.2">
      <c r="A6" s="90">
        <v>3</v>
      </c>
      <c r="B6" s="90">
        <v>2018</v>
      </c>
      <c r="C6" s="90" t="s">
        <v>109</v>
      </c>
      <c r="D6" s="87" t="s">
        <v>110</v>
      </c>
      <c r="E6" s="87" t="s">
        <v>111</v>
      </c>
      <c r="F6" s="90">
        <v>663</v>
      </c>
    </row>
    <row r="7" spans="1:6" s="89" customFormat="1" ht="12" x14ac:dyDescent="0.2">
      <c r="A7" s="90">
        <v>4</v>
      </c>
      <c r="B7" s="90">
        <v>2018</v>
      </c>
      <c r="C7" s="90" t="s">
        <v>114</v>
      </c>
      <c r="D7" s="85" t="s">
        <v>112</v>
      </c>
      <c r="E7" s="86" t="s">
        <v>113</v>
      </c>
      <c r="F7" s="90">
        <v>3091</v>
      </c>
    </row>
    <row r="8" spans="1:6" s="89" customFormat="1" ht="12" x14ac:dyDescent="0.2">
      <c r="A8" s="90">
        <v>5</v>
      </c>
      <c r="B8" s="90">
        <v>2018</v>
      </c>
      <c r="C8" s="90" t="s">
        <v>119</v>
      </c>
      <c r="D8" s="85" t="s">
        <v>115</v>
      </c>
      <c r="E8" s="86" t="s">
        <v>116</v>
      </c>
      <c r="F8" s="90">
        <v>708</v>
      </c>
    </row>
    <row r="9" spans="1:6" s="89" customFormat="1" ht="12" x14ac:dyDescent="0.2">
      <c r="A9" s="90">
        <v>6</v>
      </c>
      <c r="B9" s="90">
        <v>2018</v>
      </c>
      <c r="C9" s="92" t="s">
        <v>119</v>
      </c>
      <c r="D9" s="85" t="s">
        <v>117</v>
      </c>
      <c r="E9" s="86" t="s">
        <v>118</v>
      </c>
      <c r="F9" s="93">
        <v>9753</v>
      </c>
    </row>
    <row r="10" spans="1:6" s="89" customFormat="1" ht="12" x14ac:dyDescent="0.2">
      <c r="A10" s="90">
        <v>7</v>
      </c>
      <c r="B10" s="90">
        <v>2018</v>
      </c>
      <c r="C10" s="91" t="s">
        <v>102</v>
      </c>
      <c r="D10" s="88" t="s">
        <v>117</v>
      </c>
      <c r="E10" s="86" t="s">
        <v>120</v>
      </c>
      <c r="F10" s="93">
        <v>1942</v>
      </c>
    </row>
    <row r="11" spans="1:6" s="89" customFormat="1" ht="12" x14ac:dyDescent="0.2">
      <c r="A11" s="90">
        <v>8</v>
      </c>
      <c r="B11" s="90">
        <v>2018</v>
      </c>
      <c r="C11" s="91" t="s">
        <v>122</v>
      </c>
      <c r="D11" s="85" t="s">
        <v>105</v>
      </c>
      <c r="E11" s="86" t="s">
        <v>121</v>
      </c>
      <c r="F11" s="93">
        <v>1001</v>
      </c>
    </row>
    <row r="12" spans="1:6" ht="15.75" thickBot="1" x14ac:dyDescent="0.3">
      <c r="A12" s="121" t="s">
        <v>28</v>
      </c>
      <c r="B12" s="122"/>
      <c r="C12" s="122"/>
      <c r="D12" s="122"/>
      <c r="E12" s="122"/>
      <c r="F12" s="94">
        <f>SUM(F4:F11)</f>
        <v>18437</v>
      </c>
    </row>
    <row r="16" spans="1:6" ht="12.75" customHeight="1" x14ac:dyDescent="0.2">
      <c r="A16" s="78" t="s">
        <v>104</v>
      </c>
      <c r="B16" s="78"/>
      <c r="C16" s="78"/>
      <c r="D16" s="78"/>
      <c r="E16" s="78"/>
    </row>
  </sheetData>
  <mergeCells count="8">
    <mergeCell ref="A12:E12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27"/>
  <sheetViews>
    <sheetView workbookViewId="0">
      <selection activeCell="A20" sqref="A20:D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</cols>
  <sheetData>
    <row r="3" spans="1:4" ht="93.75" customHeight="1" x14ac:dyDescent="0.35">
      <c r="A3" s="125" t="s">
        <v>87</v>
      </c>
      <c r="B3" s="125"/>
      <c r="C3" s="125"/>
      <c r="D3" s="125"/>
    </row>
    <row r="5" spans="1:4" ht="15.75" x14ac:dyDescent="0.25">
      <c r="A5" s="99" t="s">
        <v>82</v>
      </c>
      <c r="B5" s="99"/>
      <c r="C5" s="99"/>
      <c r="D5" s="99"/>
    </row>
    <row r="6" spans="1:4" ht="13.5" thickBot="1" x14ac:dyDescent="0.25"/>
    <row r="7" spans="1:4" ht="48" thickBot="1" x14ac:dyDescent="0.3">
      <c r="A7" s="30"/>
      <c r="B7" s="31" t="s">
        <v>62</v>
      </c>
      <c r="C7" s="31" t="s">
        <v>63</v>
      </c>
      <c r="D7" s="35" t="s">
        <v>64</v>
      </c>
    </row>
    <row r="8" spans="1:4" ht="15" customHeight="1" x14ac:dyDescent="0.2">
      <c r="A8" s="4" t="s">
        <v>65</v>
      </c>
      <c r="B8" s="5">
        <f>'выборка 15'!AG15</f>
        <v>15651.600000000002</v>
      </c>
      <c r="C8" s="5">
        <f>'выборка 15'!AJ15</f>
        <v>7667.4500000000007</v>
      </c>
      <c r="D8" s="36">
        <f>'расход по дому ТО'!H17</f>
        <v>120.82305000000001</v>
      </c>
    </row>
    <row r="9" spans="1:4" ht="33" customHeight="1" x14ac:dyDescent="0.2">
      <c r="A9" s="3" t="s">
        <v>66</v>
      </c>
      <c r="B9" s="2">
        <v>0</v>
      </c>
      <c r="C9" s="2">
        <v>0</v>
      </c>
      <c r="D9" s="36">
        <f>('выборка 15'!B3*1.74)*1</f>
        <v>1354.0331999999999</v>
      </c>
    </row>
    <row r="10" spans="1:4" ht="31.5" customHeight="1" x14ac:dyDescent="0.2">
      <c r="A10" s="3" t="s">
        <v>67</v>
      </c>
      <c r="B10" s="2"/>
      <c r="C10" s="2"/>
      <c r="D10" s="36">
        <f>('выборка 15'!B4*0.15)*1</f>
        <v>116.72699999999999</v>
      </c>
    </row>
    <row r="11" spans="1:4" ht="15" customHeight="1" x14ac:dyDescent="0.2">
      <c r="A11" s="4" t="s">
        <v>68</v>
      </c>
      <c r="B11" s="2">
        <v>0</v>
      </c>
      <c r="C11" s="2">
        <v>0</v>
      </c>
      <c r="D11" s="36"/>
    </row>
    <row r="12" spans="1:4" ht="26.25" customHeight="1" x14ac:dyDescent="0.2">
      <c r="A12" s="3" t="s">
        <v>69</v>
      </c>
      <c r="B12" s="2">
        <v>0</v>
      </c>
      <c r="C12" s="2">
        <v>0</v>
      </c>
      <c r="D12" s="36"/>
    </row>
    <row r="13" spans="1:4" ht="34.5" customHeight="1" thickBot="1" x14ac:dyDescent="0.25">
      <c r="A13" s="37" t="s">
        <v>70</v>
      </c>
      <c r="B13" s="8">
        <v>0</v>
      </c>
      <c r="C13" s="8">
        <v>0</v>
      </c>
      <c r="D13" s="64"/>
    </row>
    <row r="14" spans="1:4" ht="15" customHeight="1" thickBot="1" x14ac:dyDescent="0.3">
      <c r="A14" s="32" t="s">
        <v>78</v>
      </c>
      <c r="B14" s="33">
        <f t="shared" ref="B14:C14" si="0">SUM(B8:B13)</f>
        <v>15651.600000000002</v>
      </c>
      <c r="C14" s="33">
        <f t="shared" si="0"/>
        <v>7667.4500000000007</v>
      </c>
      <c r="D14" s="34">
        <f>SUM(D8:D13)</f>
        <v>1591.5832499999999</v>
      </c>
    </row>
    <row r="15" spans="1:4" ht="15" customHeight="1" x14ac:dyDescent="0.25">
      <c r="A15" s="62"/>
      <c r="B15" s="62"/>
      <c r="C15" s="62"/>
      <c r="D15" s="63"/>
    </row>
    <row r="16" spans="1:4" ht="15.75" x14ac:dyDescent="0.25">
      <c r="A16" s="99" t="s">
        <v>86</v>
      </c>
      <c r="B16" s="99"/>
      <c r="C16" s="99"/>
      <c r="D16" s="99"/>
    </row>
    <row r="17" spans="1:4" ht="15" customHeight="1" x14ac:dyDescent="0.25">
      <c r="A17" s="62"/>
      <c r="B17" s="62"/>
      <c r="C17" s="62"/>
      <c r="D17" s="63"/>
    </row>
    <row r="18" spans="1:4" ht="15" customHeight="1" x14ac:dyDescent="0.25">
      <c r="A18" s="62"/>
      <c r="B18" s="62"/>
      <c r="C18" s="62"/>
      <c r="D18" s="63"/>
    </row>
    <row r="19" spans="1:4" ht="15" customHeight="1" x14ac:dyDescent="0.25">
      <c r="A19" s="62"/>
      <c r="B19" s="62"/>
      <c r="C19" s="62"/>
      <c r="D19" s="63"/>
    </row>
    <row r="20" spans="1:4" ht="15.75" x14ac:dyDescent="0.25">
      <c r="A20" s="99" t="s">
        <v>82</v>
      </c>
      <c r="B20" s="99"/>
      <c r="C20" s="99"/>
      <c r="D20" s="99"/>
    </row>
    <row r="21" spans="1:4" ht="15" customHeight="1" thickBot="1" x14ac:dyDescent="0.3">
      <c r="A21" s="62"/>
      <c r="B21" s="62"/>
      <c r="C21" s="62"/>
      <c r="D21" s="63"/>
    </row>
    <row r="22" spans="1:4" ht="15" customHeight="1" thickBot="1" x14ac:dyDescent="0.25">
      <c r="A22" s="65" t="s">
        <v>79</v>
      </c>
      <c r="B22" s="21">
        <f>'выборка 15'!O15</f>
        <v>1369.6200000000001</v>
      </c>
      <c r="C22" s="21">
        <f>'выборка 15'!P15</f>
        <v>693</v>
      </c>
      <c r="D22" s="66">
        <v>0</v>
      </c>
    </row>
    <row r="24" spans="1:4" ht="15.75" x14ac:dyDescent="0.25">
      <c r="A24" s="99" t="s">
        <v>86</v>
      </c>
      <c r="B24" s="99"/>
      <c r="C24" s="99"/>
      <c r="D24" s="99"/>
    </row>
    <row r="27" spans="1:4" x14ac:dyDescent="0.2">
      <c r="A27" s="97" t="s">
        <v>83</v>
      </c>
      <c r="B27" s="97"/>
      <c r="C27" s="97"/>
      <c r="D27" s="97"/>
    </row>
  </sheetData>
  <mergeCells count="6">
    <mergeCell ref="A3:D3"/>
    <mergeCell ref="A5:D5"/>
    <mergeCell ref="A24:D24"/>
    <mergeCell ref="A27:D27"/>
    <mergeCell ref="A16:D16"/>
    <mergeCell ref="A20:D20"/>
  </mergeCells>
  <pageMargins left="0.7" right="0.7" top="0.75" bottom="0.75" header="0.3" footer="0.3"/>
  <pageSetup paperSize="9" scale="81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A4" sqref="A4:H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127" t="s">
        <v>71</v>
      </c>
      <c r="B2" s="127"/>
      <c r="C2" s="127"/>
      <c r="D2" s="127"/>
      <c r="E2" s="127"/>
      <c r="F2" s="127"/>
      <c r="G2" s="127"/>
      <c r="H2" s="127"/>
    </row>
    <row r="3" spans="1:8" ht="17.25" x14ac:dyDescent="0.3">
      <c r="A3" s="127" t="s">
        <v>80</v>
      </c>
      <c r="B3" s="127"/>
      <c r="C3" s="127"/>
      <c r="D3" s="127"/>
      <c r="E3" s="127"/>
      <c r="F3" s="127"/>
      <c r="G3" s="127"/>
      <c r="H3" s="127"/>
    </row>
    <row r="4" spans="1:8" ht="17.25" x14ac:dyDescent="0.3">
      <c r="A4" s="127" t="s">
        <v>88</v>
      </c>
      <c r="B4" s="127"/>
      <c r="C4" s="127"/>
      <c r="D4" s="127"/>
      <c r="E4" s="127"/>
      <c r="F4" s="127"/>
      <c r="G4" s="127"/>
      <c r="H4" s="127"/>
    </row>
    <row r="5" spans="1:8" ht="13.5" thickBot="1" x14ac:dyDescent="0.25"/>
    <row r="6" spans="1:8" ht="45.75" thickBot="1" x14ac:dyDescent="0.25">
      <c r="A6" s="38" t="s">
        <v>16</v>
      </c>
      <c r="B6" s="39" t="s">
        <v>17</v>
      </c>
      <c r="C6" s="40" t="s">
        <v>18</v>
      </c>
      <c r="D6" s="40" t="s">
        <v>72</v>
      </c>
      <c r="E6" s="40" t="s">
        <v>20</v>
      </c>
      <c r="F6" s="41" t="s">
        <v>73</v>
      </c>
      <c r="G6" s="41" t="s">
        <v>26</v>
      </c>
      <c r="H6" s="7" t="s">
        <v>74</v>
      </c>
    </row>
    <row r="7" spans="1:8" x14ac:dyDescent="0.2">
      <c r="A7" s="42"/>
      <c r="B7" s="43"/>
      <c r="C7" s="44"/>
      <c r="D7" s="45"/>
      <c r="E7" s="46"/>
      <c r="F7" s="47"/>
      <c r="G7" s="47"/>
      <c r="H7" s="48"/>
    </row>
    <row r="8" spans="1:8" x14ac:dyDescent="0.2">
      <c r="A8" s="42"/>
      <c r="B8" s="43"/>
      <c r="C8" s="44"/>
      <c r="D8" s="45"/>
      <c r="E8" s="46"/>
      <c r="F8" s="47"/>
      <c r="G8" s="47"/>
      <c r="H8" s="48"/>
    </row>
    <row r="9" spans="1:8" hidden="1" x14ac:dyDescent="0.2">
      <c r="A9" s="42"/>
      <c r="B9" s="43"/>
      <c r="C9" s="44"/>
      <c r="D9" s="45"/>
      <c r="E9" s="46"/>
      <c r="F9" s="47"/>
      <c r="G9" s="47"/>
      <c r="H9" s="48"/>
    </row>
    <row r="10" spans="1:8" hidden="1" x14ac:dyDescent="0.2">
      <c r="A10" s="42"/>
      <c r="B10" s="43"/>
      <c r="C10" s="44"/>
      <c r="D10" s="45"/>
      <c r="E10" s="46"/>
      <c r="F10" s="47"/>
      <c r="G10" s="47"/>
      <c r="H10" s="48"/>
    </row>
    <row r="11" spans="1:8" hidden="1" x14ac:dyDescent="0.2">
      <c r="A11" s="42"/>
      <c r="B11" s="43"/>
      <c r="C11" s="44"/>
      <c r="D11" s="45"/>
      <c r="E11" s="46"/>
      <c r="F11" s="47"/>
      <c r="G11" s="47"/>
      <c r="H11" s="48"/>
    </row>
    <row r="12" spans="1:8" hidden="1" x14ac:dyDescent="0.2">
      <c r="A12" s="42"/>
      <c r="B12" s="43"/>
      <c r="C12" s="44"/>
      <c r="D12" s="45"/>
      <c r="E12" s="46"/>
      <c r="F12" s="47"/>
      <c r="G12" s="47"/>
      <c r="H12" s="48"/>
    </row>
    <row r="13" spans="1:8" hidden="1" x14ac:dyDescent="0.2">
      <c r="A13" s="42"/>
      <c r="B13" s="43"/>
      <c r="C13" s="44"/>
      <c r="D13" s="45"/>
      <c r="E13" s="46"/>
      <c r="F13" s="47"/>
      <c r="G13" s="47"/>
      <c r="H13" s="48"/>
    </row>
    <row r="14" spans="1:8" hidden="1" x14ac:dyDescent="0.2">
      <c r="A14" s="42"/>
      <c r="B14" s="43"/>
      <c r="C14" s="44"/>
      <c r="D14" s="45"/>
      <c r="E14" s="46"/>
      <c r="F14" s="47"/>
      <c r="G14" s="47"/>
      <c r="H14" s="48"/>
    </row>
    <row r="15" spans="1:8" hidden="1" x14ac:dyDescent="0.2">
      <c r="A15" s="42"/>
      <c r="B15" s="43"/>
      <c r="C15" s="44"/>
      <c r="D15" s="45"/>
      <c r="E15" s="46"/>
      <c r="F15" s="47"/>
      <c r="G15" s="47"/>
      <c r="H15" s="48"/>
    </row>
    <row r="16" spans="1:8" ht="15.75" thickBot="1" x14ac:dyDescent="0.25">
      <c r="A16" s="49"/>
      <c r="B16" s="128" t="s">
        <v>75</v>
      </c>
      <c r="C16" s="129"/>
      <c r="D16" s="129"/>
      <c r="E16" s="129"/>
      <c r="F16" s="129"/>
      <c r="G16" s="130"/>
      <c r="H16" s="50">
        <f>'выборка 15'!AK15+'выборка 15'!AL15</f>
        <v>120.82305000000001</v>
      </c>
    </row>
    <row r="17" spans="1:8" ht="15.75" thickBot="1" x14ac:dyDescent="0.3">
      <c r="A17" s="104" t="s">
        <v>76</v>
      </c>
      <c r="B17" s="105"/>
      <c r="C17" s="105"/>
      <c r="D17" s="51"/>
      <c r="E17" s="51"/>
      <c r="F17" s="51"/>
      <c r="G17" s="51"/>
      <c r="H17" s="52">
        <f>SUM(H7:H16)</f>
        <v>120.82305000000001</v>
      </c>
    </row>
    <row r="18" spans="1:8" x14ac:dyDescent="0.2">
      <c r="A18" s="131"/>
      <c r="B18" s="131"/>
      <c r="C18" s="132"/>
      <c r="D18" s="132"/>
      <c r="E18" s="132"/>
      <c r="F18" s="132"/>
      <c r="G18" s="132"/>
      <c r="H18" s="132"/>
    </row>
    <row r="22" spans="1:8" ht="15" x14ac:dyDescent="0.25">
      <c r="A22" s="126" t="s">
        <v>83</v>
      </c>
      <c r="B22" s="126"/>
      <c r="C22" s="126"/>
      <c r="D22" s="126"/>
      <c r="E22" s="126"/>
      <c r="F22" s="126"/>
      <c r="G22" s="126"/>
      <c r="H22" s="126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расход по дому ТР</vt:lpstr>
      <vt:lpstr>расход по ТО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2018-02-06T06:32:03Z</cp:lastPrinted>
  <dcterms:created xsi:type="dcterms:W3CDTF">2015-02-24T21:57:31Z</dcterms:created>
  <dcterms:modified xsi:type="dcterms:W3CDTF">2019-01-12T17:39:46Z</dcterms:modified>
</cp:coreProperties>
</file>