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8195" windowHeight="111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ек. ремонт 18" sheetId="9" r:id="rId5"/>
    <sheet name="расход по дому ТР 18" sheetId="10" r:id="rId6"/>
    <sheet name="Р и Сотчет18" sheetId="15" r:id="rId7"/>
    <sheet name="Р И С расход18" sheetId="16" r:id="rId8"/>
    <sheet name="отчет сод. жилья" sheetId="5" state="hidden" r:id="rId9"/>
    <sheet name="расход по дому ТО" sheetId="6" state="hidden" r:id="rId10"/>
    <sheet name="Лист1" sheetId="7" state="hidden" r:id="rId11"/>
    <sheet name="Лист2" sheetId="8" state="hidden" r:id="rId12"/>
  </sheets>
  <externalReferences>
    <externalReference r:id="rId13"/>
    <externalReference r:id="rId14"/>
  </externalReferences>
  <calcPr calcId="145621" refMode="R1C1"/>
</workbook>
</file>

<file path=xl/calcChain.xml><?xml version="1.0" encoding="utf-8"?>
<calcChain xmlns="http://schemas.openxmlformats.org/spreadsheetml/2006/main">
  <c r="G33" i="2" l="1"/>
  <c r="D8" i="4"/>
  <c r="D9" i="4"/>
  <c r="C7" i="4"/>
  <c r="B7" i="4"/>
  <c r="C10" i="4" l="1"/>
  <c r="B11" i="4" l="1"/>
  <c r="AA10" i="3"/>
  <c r="D19" i="1" l="1"/>
  <c r="C19" i="1"/>
  <c r="F9" i="3" l="1"/>
  <c r="D10" i="5" l="1"/>
  <c r="D9" i="5"/>
  <c r="E14" i="5" l="1"/>
  <c r="AH15" i="3"/>
  <c r="AO15" i="3"/>
  <c r="AL15" i="3"/>
  <c r="S15" i="3"/>
  <c r="P15" i="3"/>
  <c r="T14" i="3"/>
  <c r="T13" i="3"/>
  <c r="T12" i="3"/>
  <c r="T11" i="3"/>
  <c r="T10" i="3"/>
  <c r="T9" i="3"/>
  <c r="T8" i="3"/>
  <c r="T7" i="3"/>
  <c r="T6" i="3"/>
  <c r="T5" i="3"/>
  <c r="T4" i="3"/>
  <c r="Q14" i="3"/>
  <c r="Q13" i="3"/>
  <c r="Q12" i="3"/>
  <c r="Q11" i="3"/>
  <c r="Q10" i="3"/>
  <c r="Q9" i="3"/>
  <c r="Q8" i="3"/>
  <c r="Q7" i="3"/>
  <c r="Q6" i="3"/>
  <c r="Q5" i="3"/>
  <c r="Q4" i="3"/>
  <c r="T3" i="3"/>
  <c r="Q3" i="3"/>
  <c r="AQ14" i="3"/>
  <c r="AQ13" i="3"/>
  <c r="AQ12" i="3"/>
  <c r="AQ11" i="3"/>
  <c r="AQ10" i="3"/>
  <c r="AQ9" i="3"/>
  <c r="AQ8" i="3"/>
  <c r="AQ7" i="3"/>
  <c r="AQ6" i="3"/>
  <c r="AQ5" i="3"/>
  <c r="AQ4" i="3"/>
  <c r="AQ3" i="3"/>
  <c r="AM3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M3" i="3"/>
  <c r="H3" i="3"/>
  <c r="N3" i="3" s="1"/>
  <c r="E3" i="3"/>
  <c r="AQ15" i="3" l="1"/>
  <c r="T15" i="3"/>
  <c r="Q15" i="3"/>
  <c r="AR15" i="3"/>
  <c r="I23" i="6" s="1"/>
  <c r="I24" i="6" s="1"/>
  <c r="D8" i="5" s="1"/>
  <c r="D14" i="5" s="1"/>
  <c r="G15" i="3"/>
  <c r="D15" i="3"/>
  <c r="C22" i="5" l="1"/>
  <c r="D7" i="1" s="1"/>
  <c r="B22" i="5"/>
  <c r="C7" i="1" s="1"/>
  <c r="G24" i="5"/>
  <c r="E7" i="1" s="1"/>
  <c r="AN15" i="3" l="1"/>
  <c r="AK15" i="3"/>
  <c r="AP15" i="3"/>
  <c r="C8" i="5" s="1"/>
  <c r="AM15" i="3"/>
  <c r="B8" i="5" s="1"/>
  <c r="B14" i="5" s="1"/>
  <c r="C15" i="3"/>
  <c r="F15" i="3"/>
  <c r="I15" i="3"/>
  <c r="J15" i="3"/>
  <c r="K15" i="3"/>
  <c r="C13" i="1" s="1"/>
  <c r="L15" i="3"/>
  <c r="D13" i="1" s="1"/>
  <c r="O15" i="3"/>
  <c r="R15" i="3"/>
  <c r="U15" i="3"/>
  <c r="V15" i="3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E14" i="1" s="1"/>
  <c r="AI15" i="3"/>
  <c r="C15" i="1" s="1"/>
  <c r="AJ15" i="3"/>
  <c r="D15" i="1" s="1"/>
  <c r="M15" i="3"/>
  <c r="H15" i="3"/>
  <c r="E15" i="3"/>
  <c r="C6" i="1" l="1"/>
  <c r="G22" i="5"/>
  <c r="C14" i="5"/>
  <c r="N15" i="3"/>
  <c r="D6" i="1" l="1"/>
  <c r="G16" i="5"/>
  <c r="G8" i="5"/>
  <c r="G14" i="5" s="1"/>
  <c r="E6" i="1" l="1"/>
  <c r="C11" i="4" l="1"/>
  <c r="G34" i="2" l="1"/>
  <c r="D7" i="4" l="1"/>
  <c r="D11" i="4" s="1"/>
  <c r="D13" i="4" s="1"/>
</calcChain>
</file>

<file path=xl/sharedStrings.xml><?xml version="1.0" encoding="utf-8"?>
<sst xmlns="http://schemas.openxmlformats.org/spreadsheetml/2006/main" count="322" uniqueCount="197">
  <si>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</si>
  <si>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</si>
  <si>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</si>
  <si>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</si>
  <si>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</si>
  <si>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</si>
  <si>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</si>
  <si>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</si>
  <si>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</si>
  <si>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</si>
  <si>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</si>
  <si>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</si>
  <si>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</si>
  <si>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</si>
  <si>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</si>
  <si>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</si>
  <si>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</si>
  <si>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</si>
  <si>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</si>
  <si>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</si>
  <si>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</si>
  <si>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</si>
  <si>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</si>
  <si>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</si>
  <si>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</si>
  <si>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</si>
  <si>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</si>
  <si>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</si>
  <si>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</si>
  <si>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</si>
  <si>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</si>
  <si>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</si>
  <si>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</si>
  <si>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</si>
  <si>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</si>
  <si>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</si>
  <si>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</si>
  <si>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</si>
  <si>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</si>
  <si>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</si>
  <si>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</si>
  <si>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</si>
  <si>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</si>
  <si>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</si>
  <si>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</si>
  <si>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</si>
  <si>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</si>
  <si>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</si>
  <si>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</si>
  <si>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</si>
  <si>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</si>
  <si>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</si>
  <si>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</si>
  <si>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</si>
  <si>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</si>
  <si>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</si>
  <si>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</si>
  <si>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</si>
  <si>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</si>
  <si>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</si>
  <si>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</si>
  <si>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</si>
  <si>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</si>
  <si>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</si>
  <si>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</si>
  <si>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</si>
  <si>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</si>
  <si>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</si>
  <si>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</si>
  <si>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</si>
  <si>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</si>
  <si>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</si>
  <si>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</si>
  <si>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</si>
  <si>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</si>
  <si>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</si>
  <si>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</si>
  <si>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3</t>
  </si>
  <si>
    <t>в доме по адресу ул.Москатова, 3</t>
  </si>
  <si>
    <t>полученно антена</t>
  </si>
  <si>
    <t>Итого</t>
  </si>
  <si>
    <t>остаток на данный период</t>
  </si>
  <si>
    <t>установка узла учета</t>
  </si>
  <si>
    <t>Остаток денежных средств дома на 01.06.2015 г</t>
  </si>
  <si>
    <t>июнь</t>
  </si>
  <si>
    <t xml:space="preserve"> Объем выполненных  работ</t>
  </si>
  <si>
    <t>Ремонт ввода и внутридомовой системы ЦО</t>
  </si>
  <si>
    <t>Ревизия задвижек ф 80 мм-2 шт. Установка и снятие заглушек ф 80 мм -4 шт. с изготовлением. Смена резин резин. прокладок на фланец соед ф 80 мм-6 шт. Прочистка и промывка врезок под КИП ф 15 мм -4 вр. Сборники ф 15 мм -4 шт. Ревизия кранов ф 20 мм-8 шт.</t>
  </si>
  <si>
    <t>Гидравлическое испытание внутридомовой системы ЦО</t>
  </si>
  <si>
    <t>1706 м/п</t>
  </si>
  <si>
    <t>Гидравлическое испытание ввода управления ЦО</t>
  </si>
  <si>
    <t>ф 80мм-200 м/п</t>
  </si>
  <si>
    <t>Гидравлическое испытание теплообменника ф 89 мм, L-2 м/п</t>
  </si>
  <si>
    <t>Генеральный директор ООО У0 "ТаганСервис"____________________________________________Брехов Ю.А.</t>
  </si>
  <si>
    <t>Получено антена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</si>
  <si>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</si>
  <si>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3</t>
  </si>
  <si>
    <t>Остаток денежных средств дома на 31.07.2015 г</t>
  </si>
  <si>
    <t>Содержание и Ремонт жилья</t>
  </si>
  <si>
    <t>в доме по  адресу ул. Москатова, 3 за период с 01.06.2015 по 31.07.2015гг.</t>
  </si>
  <si>
    <t>информация за период с 01.10.2014 г по 31.07.2015 г</t>
  </si>
  <si>
    <t>сделала 20.08.15</t>
  </si>
  <si>
    <t>Общая задолженность по всем статьям  на 01.08.2015 г. состовляет:</t>
  </si>
  <si>
    <t>Ремонт жилья: субабоненты</t>
  </si>
  <si>
    <t>подвал</t>
  </si>
  <si>
    <t>переходящее сальдо на 01.01.2016 г</t>
  </si>
  <si>
    <t>корректировка сметы №21 от 30.06.15 г</t>
  </si>
  <si>
    <t>корректировка сметы №22 от 30.06.15 г</t>
  </si>
  <si>
    <t>корректировка сметы №23 от 30.06.15 г</t>
  </si>
  <si>
    <t>корректировка сметы №5 от 30.10.15 г</t>
  </si>
  <si>
    <t>февраль</t>
  </si>
  <si>
    <t>ремонт асфальтобетонного покрытия отмостки</t>
  </si>
  <si>
    <t>30 м2</t>
  </si>
  <si>
    <t>март</t>
  </si>
  <si>
    <t>кв.31</t>
  </si>
  <si>
    <t>смена фасадных частей трубопровода ЦО</t>
  </si>
  <si>
    <t>ремонт щита этажного и электроосвещения в маш.отделении</t>
  </si>
  <si>
    <t>теплоизоляция труб ЦО</t>
  </si>
  <si>
    <t>май</t>
  </si>
  <si>
    <t>гидравлические испытания системы ЦО</t>
  </si>
  <si>
    <t>подготовительные работы к гидравлическим испытаниям</t>
  </si>
  <si>
    <t>смена ламп,монтаж провода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</si>
  <si>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Москатова, 3</t>
  </si>
  <si>
    <t>Остаток денежных средств дома на 31.07.2016 г</t>
  </si>
  <si>
    <t xml:space="preserve">Информация о выполненных работах по статье "Содержание и Ремонт жилья" по адресу ул. Москатова, 3  за период 01.01.2016 г по 31.07.2016 г </t>
  </si>
  <si>
    <t>дебиторская задолженность жителей на 01.08.2016 г составляет: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</si>
  <si>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</si>
  <si>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</si>
  <si>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 xml:space="preserve"> Ремонт жилья</t>
  </si>
  <si>
    <t>Генеральный директор ООО У0 "ТаганСервис"____________________________________________</t>
  </si>
  <si>
    <t>территория</t>
  </si>
  <si>
    <t>техэтаж ЦО</t>
  </si>
  <si>
    <t>сентябрь</t>
  </si>
  <si>
    <t>смена труб ф20,25мм</t>
  </si>
  <si>
    <t>октябрь</t>
  </si>
  <si>
    <t>декабрь</t>
  </si>
  <si>
    <t>ЦО</t>
  </si>
  <si>
    <t>гидравлические испытания</t>
  </si>
  <si>
    <t>ноябрь</t>
  </si>
  <si>
    <t>сброс воздуха</t>
  </si>
  <si>
    <t>Информация о собранных и израсходованных денежных средствах по статье "Ремонт Жилья" за период с 01.01.2018 г по 30.06.2018 г по адресу ул. Москатова, 3</t>
  </si>
  <si>
    <t>Остаток денежных средств дома по статье "Ремонт жилья" на 30.06.2018г</t>
  </si>
  <si>
    <t>дебиторская задолженность жителей на 01.07.2018 г составляет:</t>
  </si>
  <si>
    <t xml:space="preserve">Информация о выполненных работах по статье "Ремонт жилья" по адресу ул. Москатова, 3  за период 01.01.2018 г по 30.06.2018 г </t>
  </si>
  <si>
    <t>установка металлоконструкций</t>
  </si>
  <si>
    <t>переходящее сальдо на 01.07.2018 г</t>
  </si>
  <si>
    <t xml:space="preserve"> Ремонт и 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</si>
  <si>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</si>
  <si>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</si>
  <si>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</si>
  <si>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август</t>
  </si>
  <si>
    <t>заполнение системы</t>
  </si>
  <si>
    <t>изготовление и доставка пескопасты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</si>
  <si>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Москатова, 3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</si>
  <si>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 Москатова, 3</t>
  </si>
  <si>
    <t>июль</t>
  </si>
  <si>
    <t>вход в подъезд</t>
  </si>
  <si>
    <t>изготовление отлива</t>
  </si>
  <si>
    <t>подъезд, подвал</t>
  </si>
  <si>
    <t>смена кабеля</t>
  </si>
  <si>
    <t>кв.46 кровля</t>
  </si>
  <si>
    <t>ремонт кровли</t>
  </si>
  <si>
    <t>козырек</t>
  </si>
  <si>
    <t>ремонт козырька</t>
  </si>
  <si>
    <t>ступени</t>
  </si>
  <si>
    <t>стяжка поверхности</t>
  </si>
  <si>
    <t>цоколь и фасад</t>
  </si>
  <si>
    <t>ремонт цоколя и фасада</t>
  </si>
  <si>
    <t>кв.42-48 КНС, ХВС</t>
  </si>
  <si>
    <t>смена труб ф32,110мм</t>
  </si>
  <si>
    <t>подвал ЦО</t>
  </si>
  <si>
    <t>смена  труб ф25мм</t>
  </si>
  <si>
    <t>кв.10 ЦО</t>
  </si>
  <si>
    <t>смена труб ф25мм</t>
  </si>
  <si>
    <t>подъезд</t>
  </si>
  <si>
    <t>уст.и изгот.ограждения</t>
  </si>
  <si>
    <t>кв.48 ГВС</t>
  </si>
  <si>
    <t>смена труб ф32мм</t>
  </si>
  <si>
    <t>"Детвора" КНС</t>
  </si>
  <si>
    <t>смена труб ф110мм</t>
  </si>
  <si>
    <t>ввод ЦО и теплообменник</t>
  </si>
  <si>
    <t>выход КНС</t>
  </si>
  <si>
    <t>прочистка КНС</t>
  </si>
  <si>
    <t>кв.9 ЦО</t>
  </si>
  <si>
    <t>смена американок, муфт, тройников</t>
  </si>
  <si>
    <t>кв.2 ЦО</t>
  </si>
  <si>
    <t>смена радисторных пробок, американок, муфт, тройников</t>
  </si>
  <si>
    <t>кв.9,28,32 ЦО</t>
  </si>
  <si>
    <t>кв.23-32 ЦО</t>
  </si>
  <si>
    <t>кв.11 ЦО</t>
  </si>
  <si>
    <t>кв.14-32 ЦО</t>
  </si>
  <si>
    <t>сброс  воздуха</t>
  </si>
  <si>
    <t>ка.22 ЦО</t>
  </si>
  <si>
    <t>кв.46 ЦО</t>
  </si>
  <si>
    <t>кв.3ЦО</t>
  </si>
  <si>
    <t>лифт</t>
  </si>
  <si>
    <t>переходящее сальдо на 01.01.2018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</si>
</sst>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193">
    <xf numFmtId="0" fontId="0" fillId="0" borderId="0" xfId="0"/>
    <xf numFmtId="0" fontId="6" fillId="0" borderId="0" xfId="0" applyFont="1" applyAlignment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4" fillId="0" borderId="3" xfId="0" applyFont="1" applyBorder="1"/>
    <xf numFmtId="0" fontId="4" fillId="0" borderId="20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4" fillId="0" borderId="12" xfId="0" applyNumberFormat="1" applyFont="1" applyBorder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20" xfId="0" applyFont="1" applyBorder="1"/>
    <xf numFmtId="0" fontId="7" fillId="0" borderId="12" xfId="0" applyFont="1" applyBorder="1"/>
    <xf numFmtId="2" fontId="7" fillId="0" borderId="12" xfId="0" applyNumberFormat="1" applyFont="1" applyBorder="1"/>
    <xf numFmtId="2" fontId="7" fillId="0" borderId="0" xfId="0" applyNumberFormat="1" applyFont="1"/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4" xfId="0" applyFont="1" applyBorder="1" applyAlignment="1">
      <alignment wrapText="1"/>
    </xf>
    <xf numFmtId="2" fontId="0" fillId="0" borderId="0" xfId="0" applyNumberFormat="1"/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7" fillId="0" borderId="10" xfId="0" applyNumberFormat="1" applyFont="1" applyBorder="1" applyAlignment="1"/>
    <xf numFmtId="164" fontId="7" fillId="0" borderId="14" xfId="0" applyNumberFormat="1" applyFont="1" applyBorder="1" applyAlignment="1"/>
    <xf numFmtId="2" fontId="0" fillId="2" borderId="3" xfId="0" applyNumberFormat="1" applyFill="1" applyBorder="1"/>
    <xf numFmtId="2" fontId="7" fillId="0" borderId="21" xfId="0" applyNumberFormat="1" applyFont="1" applyBorder="1"/>
    <xf numFmtId="0" fontId="4" fillId="0" borderId="31" xfId="0" applyFont="1" applyBorder="1" applyAlignment="1">
      <alignment wrapText="1"/>
    </xf>
    <xf numFmtId="0" fontId="0" fillId="0" borderId="32" xfId="0" applyBorder="1"/>
    <xf numFmtId="0" fontId="4" fillId="0" borderId="25" xfId="0" applyFont="1" applyBorder="1" applyAlignment="1">
      <alignment wrapText="1"/>
    </xf>
    <xf numFmtId="0" fontId="0" fillId="0" borderId="27" xfId="0" applyBorder="1"/>
    <xf numFmtId="0" fontId="4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7" fillId="0" borderId="0" xfId="0" applyFont="1" applyBorder="1"/>
    <xf numFmtId="2" fontId="7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4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0" fontId="3" fillId="3" borderId="12" xfId="1" applyBorder="1" applyAlignment="1">
      <alignment wrapText="1"/>
    </xf>
    <xf numFmtId="0" fontId="3" fillId="3" borderId="3" xfId="1" applyBorder="1"/>
    <xf numFmtId="0" fontId="3" fillId="3" borderId="11" xfId="1" applyBorder="1"/>
    <xf numFmtId="0" fontId="3" fillId="3" borderId="12" xfId="1" applyBorder="1"/>
    <xf numFmtId="2" fontId="0" fillId="0" borderId="33" xfId="0" applyNumberFormat="1" applyBorder="1"/>
    <xf numFmtId="2" fontId="0" fillId="0" borderId="27" xfId="0" applyNumberFormat="1" applyBorder="1"/>
    <xf numFmtId="2" fontId="7" fillId="0" borderId="17" xfId="0" applyNumberFormat="1" applyFont="1" applyBorder="1"/>
    <xf numFmtId="0" fontId="4" fillId="0" borderId="0" xfId="0" applyFont="1" applyFill="1" applyBorder="1" applyAlignment="1"/>
    <xf numFmtId="0" fontId="12" fillId="0" borderId="0" xfId="0" applyFont="1"/>
    <xf numFmtId="0" fontId="0" fillId="0" borderId="15" xfId="0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4" fontId="0" fillId="0" borderId="3" xfId="0" applyNumberFormat="1" applyBorder="1"/>
    <xf numFmtId="2" fontId="8" fillId="0" borderId="0" xfId="0" applyNumberFormat="1" applyFont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2" fontId="0" fillId="0" borderId="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0" fontId="9" fillId="0" borderId="0" xfId="0" applyFont="1"/>
    <xf numFmtId="0" fontId="13" fillId="0" borderId="0" xfId="0" applyFont="1"/>
    <xf numFmtId="4" fontId="0" fillId="0" borderId="4" xfId="0" applyNumberFormat="1" applyBorder="1" applyAlignment="1">
      <alignment horizontal="right"/>
    </xf>
    <xf numFmtId="4" fontId="4" fillId="0" borderId="12" xfId="0" applyNumberFormat="1" applyFont="1" applyBorder="1"/>
    <xf numFmtId="0" fontId="9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4" fontId="7" fillId="0" borderId="12" xfId="0" applyNumberFormat="1" applyFont="1" applyBorder="1"/>
    <xf numFmtId="4" fontId="9" fillId="0" borderId="1" xfId="0" applyNumberFormat="1" applyFont="1" applyBorder="1"/>
    <xf numFmtId="4" fontId="8" fillId="0" borderId="0" xfId="0" applyNumberFormat="1" applyFont="1" applyAlignment="1">
      <alignment wrapText="1"/>
    </xf>
    <xf numFmtId="4" fontId="12" fillId="0" borderId="0" xfId="0" applyNumberFormat="1" applyFont="1"/>
    <xf numFmtId="0" fontId="9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4" fillId="0" borderId="38" xfId="0" applyFont="1" applyBorder="1"/>
    <xf numFmtId="4" fontId="7" fillId="0" borderId="21" xfId="0" applyNumberFormat="1" applyFont="1" applyBorder="1"/>
    <xf numFmtId="0" fontId="7" fillId="0" borderId="0" xfId="0" applyFont="1" applyBorder="1" applyAlignment="1">
      <alignment horizontal="left"/>
    </xf>
    <xf numFmtId="4" fontId="4" fillId="0" borderId="0" xfId="0" applyNumberFormat="1" applyFont="1" applyBorder="1"/>
    <xf numFmtId="4" fontId="7" fillId="0" borderId="17" xfId="0" applyNumberFormat="1" applyFont="1" applyBorder="1"/>
    <xf numFmtId="4" fontId="9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0" fontId="4" fillId="4" borderId="35" xfId="0" applyFont="1" applyFill="1" applyBorder="1"/>
    <xf numFmtId="4" fontId="0" fillId="4" borderId="4" xfId="0" applyNumberFormat="1" applyFill="1" applyBorder="1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7" fillId="0" borderId="41" xfId="0" applyFont="1" applyBorder="1"/>
    <xf numFmtId="4" fontId="7" fillId="0" borderId="42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0" fillId="0" borderId="0" xfId="0" applyNumberForma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0" fillId="0" borderId="0" xfId="0" applyFill="1"/>
    <xf numFmtId="0" fontId="0" fillId="0" borderId="0" xfId="0"/>
    <xf numFmtId="0" fontId="11" fillId="0" borderId="1" xfId="0" applyFont="1" applyBorder="1"/>
    <xf numFmtId="0" fontId="14" fillId="0" borderId="1" xfId="0" applyFont="1" applyBorder="1" applyAlignment="1">
      <alignment wrapText="1"/>
    </xf>
    <xf numFmtId="0" fontId="11" fillId="0" borderId="1" xfId="0" applyFont="1" applyBorder="1"/>
    <xf numFmtId="0" fontId="14" fillId="0" borderId="1" xfId="0" applyFont="1" applyBorder="1" applyAlignment="1">
      <alignment wrapText="1"/>
    </xf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4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" fontId="0" fillId="0" borderId="29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6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">
    <cellStyle name="20% - Акцент4" xfId="1" builtinId="42"/>
    <cellStyle name="20% — акцент4 2" xfId="2"/>
    <cellStyle name="20% — акцент4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85;&#1103;/&#1082;&#1072;&#1087;&#1080;&#1090;&#1072;&#1083;&#1082;&#1072;/&#1057;&#1086;&#1092;&#1080;&#1085;&#1072;&#1085;&#1089;&#1080;&#1088;&#1086;&#1074;&#1072;&#1085;&#1080;&#1077;%20&#1087;&#1086;&#1075;&#1072;&#109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</row>
        <row r="30">
          <cell r="D30">
            <v>131065.62000000002</v>
          </cell>
          <cell r="N30">
            <v>135426.94</v>
          </cell>
          <cell r="P30">
            <v>24597.130000000005</v>
          </cell>
          <cell r="AJ30">
            <v>2400.36105</v>
          </cell>
          <cell r="AL30">
            <v>810.02909999999997</v>
          </cell>
        </row>
      </sheetData>
      <sheetData sheetId="7">
        <row r="12">
          <cell r="BC12">
            <v>3252.7560000000003</v>
          </cell>
        </row>
      </sheetData>
      <sheetData sheetId="8"/>
      <sheetData sheetId="9"/>
      <sheetData sheetId="10">
        <row r="33">
          <cell r="H33">
            <v>62051.999999999985</v>
          </cell>
        </row>
      </sheetData>
      <sheetData sheetId="11"/>
      <sheetData sheetId="12">
        <row r="12">
          <cell r="V12">
            <v>1692.56</v>
          </cell>
        </row>
      </sheetData>
      <sheetData sheetId="13">
        <row r="29">
          <cell r="G29">
            <v>14678.02</v>
          </cell>
        </row>
        <row r="30">
          <cell r="D30">
            <v>253301.04000000007</v>
          </cell>
          <cell r="P30">
            <v>243928.95</v>
          </cell>
          <cell r="R30">
            <v>37686.910000000011</v>
          </cell>
          <cell r="V30">
            <v>38747.74</v>
          </cell>
          <cell r="AN30">
            <v>3643.0217999999995</v>
          </cell>
          <cell r="AP30">
            <v>1756.9045500000002</v>
          </cell>
        </row>
      </sheetData>
      <sheetData sheetId="14"/>
      <sheetData sheetId="15"/>
      <sheetData sheetId="16">
        <row r="8">
          <cell r="AK8">
            <v>127208.69000000002</v>
          </cell>
        </row>
        <row r="30">
          <cell r="D30">
            <v>22424.959999999999</v>
          </cell>
          <cell r="P30">
            <v>23289.66</v>
          </cell>
          <cell r="AN30">
            <v>349.3449</v>
          </cell>
          <cell r="AP30">
            <v>175.82880000000003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</row>
      </sheetData>
      <sheetData sheetId="27">
        <row r="30">
          <cell r="E30">
            <v>59627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AA1" workbookViewId="0">
      <selection activeCell="AJ13" sqref="AJ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3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36</v>
      </c>
      <c r="Q2" s="68" t="s">
        <v>80</v>
      </c>
      <c r="R2" s="15" t="s">
        <v>37</v>
      </c>
      <c r="S2" s="15" t="s">
        <v>37</v>
      </c>
      <c r="T2" s="68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94</v>
      </c>
      <c r="AH2" s="15" t="s">
        <v>79</v>
      </c>
      <c r="AI2" s="15" t="s">
        <v>50</v>
      </c>
      <c r="AJ2" s="16" t="s">
        <v>51</v>
      </c>
      <c r="AK2" s="14" t="s">
        <v>53</v>
      </c>
      <c r="AL2" s="14" t="s">
        <v>27</v>
      </c>
      <c r="AM2" s="17" t="s">
        <v>34</v>
      </c>
      <c r="AN2" s="14" t="s">
        <v>54</v>
      </c>
      <c r="AO2" s="14" t="s">
        <v>28</v>
      </c>
      <c r="AP2" s="17" t="s">
        <v>35</v>
      </c>
      <c r="AQ2" s="17" t="s">
        <v>74</v>
      </c>
      <c r="AR2" s="17" t="s">
        <v>33</v>
      </c>
    </row>
    <row r="3" spans="1:44" ht="15" x14ac:dyDescent="0.25">
      <c r="A3" s="12" t="s">
        <v>77</v>
      </c>
      <c r="B3" s="5">
        <v>2160.4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69">
        <f>O3+P3</f>
        <v>0</v>
      </c>
      <c r="R3" s="5">
        <v>0</v>
      </c>
      <c r="S3" s="5">
        <v>0</v>
      </c>
      <c r="T3" s="69">
        <f>R3+S3</f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8">
        <f>AK3+AL3</f>
        <v>0</v>
      </c>
      <c r="AN3" s="5">
        <v>0</v>
      </c>
      <c r="AO3" s="5">
        <v>0</v>
      </c>
      <c r="AP3" s="18">
        <f>AN3+AO3</f>
        <v>0</v>
      </c>
      <c r="AQ3" s="52">
        <f t="shared" ref="AQ3:AQ14" si="0">(AF3+AH3)*1.5%</f>
        <v>0</v>
      </c>
      <c r="AR3" s="20">
        <f>AP3*1.5%</f>
        <v>0</v>
      </c>
    </row>
    <row r="4" spans="1:44" ht="15" x14ac:dyDescent="0.25">
      <c r="A4" s="12" t="s">
        <v>77</v>
      </c>
      <c r="B4" s="5">
        <v>2160.4</v>
      </c>
      <c r="C4" s="5">
        <v>0</v>
      </c>
      <c r="D4" s="5">
        <v>0</v>
      </c>
      <c r="E4" s="18">
        <f t="shared" ref="E4:E14" si="1">C4+D4</f>
        <v>0</v>
      </c>
      <c r="F4" s="5">
        <v>0</v>
      </c>
      <c r="G4" s="5">
        <v>0</v>
      </c>
      <c r="H4" s="18">
        <f t="shared" ref="H4:H14" si="2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3">(I4+J4+L4)*1.5%</f>
        <v>0</v>
      </c>
      <c r="N4" s="20">
        <f t="shared" ref="N4:N14" si="4">H4*1.5%</f>
        <v>0</v>
      </c>
      <c r="O4" s="5">
        <v>0</v>
      </c>
      <c r="P4" s="5">
        <v>0</v>
      </c>
      <c r="Q4" s="69">
        <f t="shared" ref="Q4:Q14" si="5">O4+P4</f>
        <v>0</v>
      </c>
      <c r="R4" s="5">
        <v>0</v>
      </c>
      <c r="S4" s="5">
        <v>0</v>
      </c>
      <c r="T4" s="69">
        <f t="shared" ref="T4:T14" si="6">R4+S4</f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8">
        <f t="shared" ref="AM4:AM14" si="7">AK4+AL4</f>
        <v>0</v>
      </c>
      <c r="AN4" s="5">
        <v>0</v>
      </c>
      <c r="AO4" s="5">
        <v>0</v>
      </c>
      <c r="AP4" s="18">
        <f t="shared" ref="AP4:AP14" si="8">AN4+AO4</f>
        <v>0</v>
      </c>
      <c r="AQ4" s="52">
        <f t="shared" si="0"/>
        <v>0</v>
      </c>
      <c r="AR4" s="20">
        <f t="shared" ref="AR4:AR14" si="9">AP4*1.5%</f>
        <v>0</v>
      </c>
    </row>
    <row r="5" spans="1:44" ht="15" x14ac:dyDescent="0.25">
      <c r="A5" s="12" t="s">
        <v>77</v>
      </c>
      <c r="B5" s="5">
        <v>2160.4</v>
      </c>
      <c r="C5" s="5">
        <v>0</v>
      </c>
      <c r="D5" s="5">
        <v>0</v>
      </c>
      <c r="E5" s="18">
        <f t="shared" si="1"/>
        <v>0</v>
      </c>
      <c r="F5" s="5">
        <v>0</v>
      </c>
      <c r="G5" s="5">
        <v>0</v>
      </c>
      <c r="H5" s="18">
        <f t="shared" si="2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3"/>
        <v>0</v>
      </c>
      <c r="N5" s="20">
        <f t="shared" si="4"/>
        <v>0</v>
      </c>
      <c r="O5" s="5">
        <v>0</v>
      </c>
      <c r="P5" s="5">
        <v>0</v>
      </c>
      <c r="Q5" s="69">
        <f t="shared" si="5"/>
        <v>0</v>
      </c>
      <c r="R5" s="5">
        <v>0</v>
      </c>
      <c r="S5" s="5">
        <v>0</v>
      </c>
      <c r="T5" s="69">
        <f t="shared" si="6"/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8">
        <f t="shared" si="7"/>
        <v>0</v>
      </c>
      <c r="AN5" s="5">
        <v>0</v>
      </c>
      <c r="AO5" s="5">
        <v>0</v>
      </c>
      <c r="AP5" s="18">
        <f t="shared" si="8"/>
        <v>0</v>
      </c>
      <c r="AQ5" s="52">
        <f t="shared" si="0"/>
        <v>0</v>
      </c>
      <c r="AR5" s="20">
        <f t="shared" si="9"/>
        <v>0</v>
      </c>
    </row>
    <row r="6" spans="1:44" ht="15" x14ac:dyDescent="0.25">
      <c r="A6" s="12" t="s">
        <v>77</v>
      </c>
      <c r="B6" s="5">
        <v>2160.4</v>
      </c>
      <c r="C6" s="5">
        <v>0</v>
      </c>
      <c r="D6" s="5">
        <v>0</v>
      </c>
      <c r="E6" s="18">
        <f t="shared" si="1"/>
        <v>0</v>
      </c>
      <c r="F6" s="5">
        <v>0</v>
      </c>
      <c r="G6" s="5">
        <v>0</v>
      </c>
      <c r="H6" s="18">
        <f t="shared" si="2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3"/>
        <v>0</v>
      </c>
      <c r="N6" s="20">
        <f t="shared" si="4"/>
        <v>0</v>
      </c>
      <c r="O6" s="5">
        <v>0</v>
      </c>
      <c r="P6" s="5">
        <v>0</v>
      </c>
      <c r="Q6" s="69">
        <f t="shared" si="5"/>
        <v>0</v>
      </c>
      <c r="R6" s="5">
        <v>0</v>
      </c>
      <c r="S6" s="5">
        <v>0</v>
      </c>
      <c r="T6" s="69">
        <f t="shared" si="6"/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8">
        <f t="shared" si="7"/>
        <v>0</v>
      </c>
      <c r="AN6" s="5">
        <v>0</v>
      </c>
      <c r="AO6" s="5">
        <v>0</v>
      </c>
      <c r="AP6" s="18">
        <f t="shared" si="8"/>
        <v>0</v>
      </c>
      <c r="AQ6" s="52">
        <f t="shared" si="0"/>
        <v>0</v>
      </c>
      <c r="AR6" s="20">
        <f t="shared" si="9"/>
        <v>0</v>
      </c>
    </row>
    <row r="7" spans="1:44" ht="15" x14ac:dyDescent="0.25">
      <c r="A7" s="12" t="s">
        <v>77</v>
      </c>
      <c r="B7" s="5">
        <v>2160.4</v>
      </c>
      <c r="C7" s="5">
        <v>0</v>
      </c>
      <c r="D7" s="5">
        <v>0</v>
      </c>
      <c r="E7" s="18">
        <f t="shared" si="1"/>
        <v>0</v>
      </c>
      <c r="F7" s="5">
        <v>0</v>
      </c>
      <c r="G7" s="5">
        <v>0</v>
      </c>
      <c r="H7" s="18">
        <f t="shared" si="2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3"/>
        <v>0</v>
      </c>
      <c r="N7" s="20">
        <f t="shared" si="4"/>
        <v>0</v>
      </c>
      <c r="O7" s="5">
        <v>0</v>
      </c>
      <c r="P7" s="5">
        <v>0</v>
      </c>
      <c r="Q7" s="69">
        <f t="shared" si="5"/>
        <v>0</v>
      </c>
      <c r="R7" s="5">
        <v>0</v>
      </c>
      <c r="S7" s="5">
        <v>0</v>
      </c>
      <c r="T7" s="69">
        <f t="shared" si="6"/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8">
        <f t="shared" si="7"/>
        <v>0</v>
      </c>
      <c r="AN7" s="5">
        <v>0</v>
      </c>
      <c r="AO7" s="5">
        <v>0</v>
      </c>
      <c r="AP7" s="18">
        <f t="shared" si="8"/>
        <v>0</v>
      </c>
      <c r="AQ7" s="52">
        <f t="shared" si="0"/>
        <v>0</v>
      </c>
      <c r="AR7" s="20">
        <f t="shared" si="9"/>
        <v>0</v>
      </c>
    </row>
    <row r="8" spans="1:44" ht="15" x14ac:dyDescent="0.25">
      <c r="A8" s="12" t="s">
        <v>77</v>
      </c>
      <c r="B8" s="5">
        <v>2160.4</v>
      </c>
      <c r="C8" s="2">
        <v>9160.09</v>
      </c>
      <c r="D8" s="2">
        <v>4987.91</v>
      </c>
      <c r="E8" s="18">
        <f t="shared" si="1"/>
        <v>14148</v>
      </c>
      <c r="F8" s="2">
        <v>0</v>
      </c>
      <c r="G8" s="2">
        <v>0</v>
      </c>
      <c r="H8" s="18">
        <f t="shared" si="2"/>
        <v>0</v>
      </c>
      <c r="I8" s="2">
        <v>0</v>
      </c>
      <c r="J8" s="2">
        <v>0</v>
      </c>
      <c r="K8" s="2">
        <v>8166.32</v>
      </c>
      <c r="L8" s="2">
        <v>0</v>
      </c>
      <c r="M8" s="18">
        <f t="shared" si="3"/>
        <v>0</v>
      </c>
      <c r="N8" s="20">
        <f t="shared" si="4"/>
        <v>0</v>
      </c>
      <c r="O8" s="2">
        <v>1209.83</v>
      </c>
      <c r="P8" s="2">
        <v>259.11</v>
      </c>
      <c r="Q8" s="69">
        <f t="shared" si="5"/>
        <v>1468.94</v>
      </c>
      <c r="R8" s="2">
        <v>0</v>
      </c>
      <c r="S8" s="2">
        <v>0</v>
      </c>
      <c r="T8" s="69">
        <f t="shared" si="6"/>
        <v>0</v>
      </c>
      <c r="U8" s="2">
        <v>0</v>
      </c>
      <c r="V8" s="2">
        <v>0</v>
      </c>
      <c r="W8" s="2">
        <v>0</v>
      </c>
      <c r="X8" s="2">
        <v>0</v>
      </c>
      <c r="Y8" s="2">
        <v>4104.76</v>
      </c>
      <c r="Z8" s="2">
        <v>0</v>
      </c>
      <c r="AA8" s="2">
        <v>0</v>
      </c>
      <c r="AB8" s="2">
        <v>0</v>
      </c>
      <c r="AC8" s="2">
        <v>3888.72</v>
      </c>
      <c r="AD8" s="2">
        <v>0</v>
      </c>
      <c r="AE8" s="2">
        <v>237.64</v>
      </c>
      <c r="AF8" s="2">
        <v>0</v>
      </c>
      <c r="AG8" s="2">
        <v>0</v>
      </c>
      <c r="AH8" s="2">
        <v>15.09</v>
      </c>
      <c r="AI8" s="2">
        <v>4623.25</v>
      </c>
      <c r="AJ8" s="2">
        <v>0</v>
      </c>
      <c r="AK8" s="2">
        <v>10391.52</v>
      </c>
      <c r="AL8" s="2">
        <v>0</v>
      </c>
      <c r="AM8" s="18">
        <f t="shared" si="7"/>
        <v>10391.52</v>
      </c>
      <c r="AN8" s="2">
        <v>0</v>
      </c>
      <c r="AO8" s="2">
        <v>0</v>
      </c>
      <c r="AP8" s="18">
        <f t="shared" si="8"/>
        <v>0</v>
      </c>
      <c r="AQ8" s="52">
        <f t="shared" si="0"/>
        <v>0.22635</v>
      </c>
      <c r="AR8" s="20">
        <f t="shared" si="9"/>
        <v>0</v>
      </c>
    </row>
    <row r="9" spans="1:44" ht="15" x14ac:dyDescent="0.25">
      <c r="A9" s="12" t="s">
        <v>77</v>
      </c>
      <c r="B9" s="5">
        <v>2160.4</v>
      </c>
      <c r="C9" s="2">
        <v>0</v>
      </c>
      <c r="D9" s="2">
        <v>5242.3900000000003</v>
      </c>
      <c r="E9" s="18">
        <f t="shared" si="1"/>
        <v>5242.3900000000003</v>
      </c>
      <c r="F9" s="2">
        <f>8162.5-5.96</f>
        <v>8156.54</v>
      </c>
      <c r="G9" s="2">
        <v>0</v>
      </c>
      <c r="H9" s="18">
        <f t="shared" si="2"/>
        <v>8156.54</v>
      </c>
      <c r="I9" s="2">
        <v>0</v>
      </c>
      <c r="J9" s="2">
        <v>8787.5400000000009</v>
      </c>
      <c r="K9" s="2">
        <v>8425.56</v>
      </c>
      <c r="L9" s="2">
        <v>8471.83</v>
      </c>
      <c r="M9" s="18">
        <f t="shared" si="3"/>
        <v>258.89055000000002</v>
      </c>
      <c r="N9" s="20">
        <f t="shared" si="4"/>
        <v>122.34809999999999</v>
      </c>
      <c r="O9" s="2">
        <v>1296.24</v>
      </c>
      <c r="P9" s="2">
        <v>0</v>
      </c>
      <c r="Q9" s="69">
        <f t="shared" si="5"/>
        <v>1296.24</v>
      </c>
      <c r="R9" s="2">
        <v>1261.79</v>
      </c>
      <c r="S9" s="2">
        <v>0</v>
      </c>
      <c r="T9" s="69">
        <f t="shared" si="6"/>
        <v>1261.79</v>
      </c>
      <c r="U9" s="2">
        <v>0</v>
      </c>
      <c r="V9" s="2">
        <v>0</v>
      </c>
      <c r="W9" s="2">
        <v>0</v>
      </c>
      <c r="X9" s="2">
        <v>0</v>
      </c>
      <c r="Y9" s="2">
        <v>4320.8</v>
      </c>
      <c r="Z9" s="2">
        <v>4270.26</v>
      </c>
      <c r="AA9" s="2">
        <v>4104.76</v>
      </c>
      <c r="AB9" s="2">
        <v>1124.53</v>
      </c>
      <c r="AC9" s="2">
        <v>4061.56</v>
      </c>
      <c r="AD9" s="2">
        <v>4071.77</v>
      </c>
      <c r="AE9" s="2">
        <v>367.3</v>
      </c>
      <c r="AF9" s="2">
        <v>263.5</v>
      </c>
      <c r="AG9" s="2">
        <v>15.09</v>
      </c>
      <c r="AH9" s="2">
        <v>30.18</v>
      </c>
      <c r="AI9" s="2">
        <v>4904.1400000000003</v>
      </c>
      <c r="AJ9" s="2">
        <v>4814.8599999999997</v>
      </c>
      <c r="AK9" s="2">
        <v>20372.57</v>
      </c>
      <c r="AL9" s="2">
        <v>0</v>
      </c>
      <c r="AM9" s="18">
        <f t="shared" si="7"/>
        <v>20372.57</v>
      </c>
      <c r="AN9" s="2">
        <v>12156.86</v>
      </c>
      <c r="AO9" s="2">
        <v>0</v>
      </c>
      <c r="AP9" s="18">
        <f t="shared" si="8"/>
        <v>12156.86</v>
      </c>
      <c r="AQ9" s="52">
        <f t="shared" si="0"/>
        <v>4.4051999999999998</v>
      </c>
      <c r="AR9" s="20">
        <f t="shared" si="9"/>
        <v>182.35290000000001</v>
      </c>
    </row>
    <row r="10" spans="1:44" ht="15" x14ac:dyDescent="0.25">
      <c r="A10" s="12" t="s">
        <v>77</v>
      </c>
      <c r="B10" s="5">
        <v>2160.4</v>
      </c>
      <c r="C10" s="2">
        <v>0</v>
      </c>
      <c r="D10" s="2">
        <v>0</v>
      </c>
      <c r="E10" s="18">
        <f t="shared" si="1"/>
        <v>0</v>
      </c>
      <c r="F10" s="2">
        <v>463.89</v>
      </c>
      <c r="G10" s="2">
        <v>0</v>
      </c>
      <c r="H10" s="18">
        <f t="shared" si="2"/>
        <v>463.89</v>
      </c>
      <c r="I10" s="2">
        <v>0</v>
      </c>
      <c r="J10" s="2">
        <v>5513.42</v>
      </c>
      <c r="K10" s="2">
        <v>8425.56</v>
      </c>
      <c r="L10" s="2">
        <v>7401.8</v>
      </c>
      <c r="M10" s="18">
        <f t="shared" si="3"/>
        <v>193.72830000000002</v>
      </c>
      <c r="N10" s="20">
        <f t="shared" si="4"/>
        <v>6.9583499999999994</v>
      </c>
      <c r="O10" s="2">
        <v>1296.24</v>
      </c>
      <c r="P10" s="2">
        <v>0</v>
      </c>
      <c r="Q10" s="69">
        <f t="shared" si="5"/>
        <v>1296.24</v>
      </c>
      <c r="R10" s="2">
        <v>1136.6500000000001</v>
      </c>
      <c r="S10" s="2">
        <v>0</v>
      </c>
      <c r="T10" s="69">
        <f t="shared" si="6"/>
        <v>1136.6500000000001</v>
      </c>
      <c r="U10" s="2">
        <v>0</v>
      </c>
      <c r="V10" s="2">
        <v>0</v>
      </c>
      <c r="W10" s="2">
        <v>0</v>
      </c>
      <c r="X10" s="2">
        <v>0</v>
      </c>
      <c r="Y10" s="2">
        <v>4320.8</v>
      </c>
      <c r="Z10" s="2">
        <v>3792.06</v>
      </c>
      <c r="AA10" s="2">
        <f>2117.2-1987.56</f>
        <v>129.63999999999987</v>
      </c>
      <c r="AB10" s="2">
        <v>6236.42</v>
      </c>
      <c r="AC10" s="2">
        <v>4061.56</v>
      </c>
      <c r="AD10" s="2">
        <v>3727</v>
      </c>
      <c r="AE10" s="2">
        <v>367.3</v>
      </c>
      <c r="AF10" s="2">
        <v>317.39999999999998</v>
      </c>
      <c r="AG10" s="2">
        <v>15.09</v>
      </c>
      <c r="AH10" s="2">
        <v>0</v>
      </c>
      <c r="AI10" s="2">
        <v>4904.1400000000003</v>
      </c>
      <c r="AJ10" s="2">
        <v>4302.4399999999996</v>
      </c>
      <c r="AK10" s="2">
        <v>20372.57</v>
      </c>
      <c r="AL10" s="2">
        <v>0</v>
      </c>
      <c r="AM10" s="18">
        <f t="shared" si="7"/>
        <v>20372.57</v>
      </c>
      <c r="AN10" s="2">
        <v>17446.93</v>
      </c>
      <c r="AO10" s="2">
        <v>0</v>
      </c>
      <c r="AP10" s="18">
        <f t="shared" si="8"/>
        <v>17446.93</v>
      </c>
      <c r="AQ10" s="52">
        <f t="shared" si="0"/>
        <v>4.7609999999999992</v>
      </c>
      <c r="AR10" s="20">
        <f t="shared" si="9"/>
        <v>261.70395000000002</v>
      </c>
    </row>
    <row r="11" spans="1:44" ht="15" x14ac:dyDescent="0.25">
      <c r="A11" s="12" t="s">
        <v>77</v>
      </c>
      <c r="B11" s="5">
        <v>2160.4</v>
      </c>
      <c r="C11" s="2"/>
      <c r="D11" s="2"/>
      <c r="E11" s="18">
        <f t="shared" si="1"/>
        <v>0</v>
      </c>
      <c r="F11" s="2"/>
      <c r="G11" s="2"/>
      <c r="H11" s="18">
        <f t="shared" si="2"/>
        <v>0</v>
      </c>
      <c r="I11" s="2"/>
      <c r="J11" s="2"/>
      <c r="K11" s="2"/>
      <c r="L11" s="2"/>
      <c r="M11" s="18">
        <f t="shared" si="3"/>
        <v>0</v>
      </c>
      <c r="N11" s="20">
        <f t="shared" si="4"/>
        <v>0</v>
      </c>
      <c r="O11" s="2"/>
      <c r="P11" s="2"/>
      <c r="Q11" s="69">
        <f t="shared" si="5"/>
        <v>0</v>
      </c>
      <c r="R11" s="2"/>
      <c r="S11" s="2"/>
      <c r="T11" s="69">
        <f t="shared" si="6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7"/>
        <v>0</v>
      </c>
      <c r="AN11" s="2"/>
      <c r="AO11" s="2"/>
      <c r="AP11" s="18">
        <f t="shared" si="8"/>
        <v>0</v>
      </c>
      <c r="AQ11" s="52">
        <f t="shared" si="0"/>
        <v>0</v>
      </c>
      <c r="AR11" s="20">
        <f t="shared" si="9"/>
        <v>0</v>
      </c>
    </row>
    <row r="12" spans="1:44" ht="15" x14ac:dyDescent="0.25">
      <c r="A12" s="12" t="s">
        <v>77</v>
      </c>
      <c r="B12" s="5">
        <v>2160.4</v>
      </c>
      <c r="C12" s="2"/>
      <c r="D12" s="2"/>
      <c r="E12" s="18">
        <f t="shared" si="1"/>
        <v>0</v>
      </c>
      <c r="F12" s="2"/>
      <c r="G12" s="2"/>
      <c r="H12" s="18">
        <f t="shared" si="2"/>
        <v>0</v>
      </c>
      <c r="I12" s="2"/>
      <c r="J12" s="2"/>
      <c r="K12" s="2"/>
      <c r="L12" s="2"/>
      <c r="M12" s="18">
        <f t="shared" si="3"/>
        <v>0</v>
      </c>
      <c r="N12" s="20">
        <f t="shared" si="4"/>
        <v>0</v>
      </c>
      <c r="O12" s="2"/>
      <c r="P12" s="2"/>
      <c r="Q12" s="69">
        <f t="shared" si="5"/>
        <v>0</v>
      </c>
      <c r="R12" s="2"/>
      <c r="S12" s="2"/>
      <c r="T12" s="69">
        <f t="shared" si="6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7"/>
        <v>0</v>
      </c>
      <c r="AN12" s="2"/>
      <c r="AO12" s="2"/>
      <c r="AP12" s="18">
        <f t="shared" si="8"/>
        <v>0</v>
      </c>
      <c r="AQ12" s="52">
        <f t="shared" si="0"/>
        <v>0</v>
      </c>
      <c r="AR12" s="20">
        <f t="shared" si="9"/>
        <v>0</v>
      </c>
    </row>
    <row r="13" spans="1:44" ht="15" x14ac:dyDescent="0.25">
      <c r="A13" s="12" t="s">
        <v>77</v>
      </c>
      <c r="B13" s="5">
        <v>2160.4</v>
      </c>
      <c r="C13" s="2"/>
      <c r="D13" s="2"/>
      <c r="E13" s="18">
        <f t="shared" si="1"/>
        <v>0</v>
      </c>
      <c r="F13" s="2"/>
      <c r="G13" s="2"/>
      <c r="H13" s="18">
        <f t="shared" si="2"/>
        <v>0</v>
      </c>
      <c r="I13" s="2"/>
      <c r="J13" s="2"/>
      <c r="K13" s="2"/>
      <c r="L13" s="2"/>
      <c r="M13" s="18">
        <f t="shared" si="3"/>
        <v>0</v>
      </c>
      <c r="N13" s="20">
        <f t="shared" si="4"/>
        <v>0</v>
      </c>
      <c r="O13" s="2"/>
      <c r="P13" s="2"/>
      <c r="Q13" s="69">
        <f t="shared" si="5"/>
        <v>0</v>
      </c>
      <c r="R13" s="2"/>
      <c r="S13" s="2"/>
      <c r="T13" s="69">
        <f t="shared" si="6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7"/>
        <v>0</v>
      </c>
      <c r="AN13" s="2"/>
      <c r="AO13" s="2"/>
      <c r="AP13" s="18">
        <f t="shared" si="8"/>
        <v>0</v>
      </c>
      <c r="AQ13" s="52">
        <f t="shared" si="0"/>
        <v>0</v>
      </c>
      <c r="AR13" s="20">
        <f t="shared" si="9"/>
        <v>0</v>
      </c>
    </row>
    <row r="14" spans="1:44" ht="15.75" thickBot="1" x14ac:dyDescent="0.3">
      <c r="A14" s="12" t="s">
        <v>77</v>
      </c>
      <c r="B14" s="5">
        <v>2160.4</v>
      </c>
      <c r="C14" s="8"/>
      <c r="D14" s="8"/>
      <c r="E14" s="18">
        <f t="shared" si="1"/>
        <v>0</v>
      </c>
      <c r="F14" s="8"/>
      <c r="G14" s="8"/>
      <c r="H14" s="18">
        <f t="shared" si="2"/>
        <v>0</v>
      </c>
      <c r="I14" s="8"/>
      <c r="J14" s="8"/>
      <c r="K14" s="8"/>
      <c r="L14" s="8"/>
      <c r="M14" s="18">
        <f t="shared" si="3"/>
        <v>0</v>
      </c>
      <c r="N14" s="20">
        <f t="shared" si="4"/>
        <v>0</v>
      </c>
      <c r="O14" s="8"/>
      <c r="P14" s="8"/>
      <c r="Q14" s="69">
        <f t="shared" si="5"/>
        <v>0</v>
      </c>
      <c r="R14" s="8"/>
      <c r="S14" s="8"/>
      <c r="T14" s="69">
        <f t="shared" si="6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7"/>
        <v>0</v>
      </c>
      <c r="AN14" s="8"/>
      <c r="AO14" s="8"/>
      <c r="AP14" s="18">
        <f t="shared" si="8"/>
        <v>0</v>
      </c>
      <c r="AQ14" s="52">
        <f t="shared" si="0"/>
        <v>0</v>
      </c>
      <c r="AR14" s="20">
        <f t="shared" si="9"/>
        <v>0</v>
      </c>
    </row>
    <row r="15" spans="1:44" ht="15.75" thickBot="1" x14ac:dyDescent="0.3">
      <c r="A15" s="10" t="s">
        <v>22</v>
      </c>
      <c r="B15" s="9">
        <v>0</v>
      </c>
      <c r="C15" s="9">
        <f t="shared" ref="C15:G15" si="10">SUM(C3:C14)</f>
        <v>9160.09</v>
      </c>
      <c r="D15" s="9">
        <f t="shared" si="10"/>
        <v>10230.299999999999</v>
      </c>
      <c r="E15" s="19">
        <f t="shared" si="10"/>
        <v>19390.39</v>
      </c>
      <c r="F15" s="9">
        <f t="shared" si="10"/>
        <v>8620.43</v>
      </c>
      <c r="G15" s="9">
        <f t="shared" si="10"/>
        <v>0</v>
      </c>
      <c r="H15" s="19">
        <f t="shared" ref="H15:AK15" si="11">SUM(H3:H14)</f>
        <v>8620.43</v>
      </c>
      <c r="I15" s="9">
        <f t="shared" si="11"/>
        <v>0</v>
      </c>
      <c r="J15" s="9">
        <f t="shared" si="11"/>
        <v>14300.960000000001</v>
      </c>
      <c r="K15" s="9">
        <f t="shared" si="11"/>
        <v>25017.439999999995</v>
      </c>
      <c r="L15" s="9">
        <f t="shared" si="11"/>
        <v>15873.630000000001</v>
      </c>
      <c r="M15" s="19">
        <f t="shared" si="11"/>
        <v>452.61885000000007</v>
      </c>
      <c r="N15" s="21">
        <f t="shared" si="11"/>
        <v>129.30644999999998</v>
      </c>
      <c r="O15" s="10">
        <f t="shared" si="11"/>
        <v>3802.3099999999995</v>
      </c>
      <c r="P15" s="61">
        <f>SUM(P3:P14)</f>
        <v>259.11</v>
      </c>
      <c r="Q15" s="70">
        <f>SUM(Q3:Q14)</f>
        <v>4061.42</v>
      </c>
      <c r="R15" s="9">
        <f t="shared" si="11"/>
        <v>2398.44</v>
      </c>
      <c r="S15" s="9">
        <f>SUM(S3:S14)</f>
        <v>0</v>
      </c>
      <c r="T15" s="71">
        <f>SUM(T3:T14)</f>
        <v>2398.44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12746.36</v>
      </c>
      <c r="Z15" s="9">
        <f t="shared" si="11"/>
        <v>8062.32</v>
      </c>
      <c r="AA15" s="9">
        <f t="shared" si="11"/>
        <v>4234.3999999999996</v>
      </c>
      <c r="AB15" s="9">
        <f t="shared" si="11"/>
        <v>7360.95</v>
      </c>
      <c r="AC15" s="9">
        <f t="shared" si="11"/>
        <v>12011.84</v>
      </c>
      <c r="AD15" s="9">
        <f t="shared" si="11"/>
        <v>7798.77</v>
      </c>
      <c r="AE15" s="9">
        <f t="shared" si="11"/>
        <v>972.24</v>
      </c>
      <c r="AF15" s="9">
        <f>SUM(AF3:AF14)</f>
        <v>580.9</v>
      </c>
      <c r="AG15" s="9"/>
      <c r="AH15" s="9">
        <f>SUM(AH3:AH14)</f>
        <v>45.269999999999996</v>
      </c>
      <c r="AI15" s="9">
        <f t="shared" si="11"/>
        <v>14431.529999999999</v>
      </c>
      <c r="AJ15" s="11">
        <f t="shared" si="11"/>
        <v>9117.2999999999993</v>
      </c>
      <c r="AK15" s="9">
        <f t="shared" si="11"/>
        <v>51136.66</v>
      </c>
      <c r="AL15" s="9">
        <f>SUM(AL3:AL14)</f>
        <v>0</v>
      </c>
      <c r="AM15" s="19">
        <f>SUM(AM3:AM14)</f>
        <v>51136.66</v>
      </c>
      <c r="AN15" s="9">
        <f>SUM(AN3:AN14)</f>
        <v>29603.79</v>
      </c>
      <c r="AO15" s="9">
        <f>SUM(AO3:AO14)</f>
        <v>0</v>
      </c>
      <c r="AP15" s="19">
        <f>SUM(AP3:AP14)</f>
        <v>29603.79</v>
      </c>
      <c r="AQ15" s="19">
        <f t="shared" ref="AQ15" si="12">SUM(AQ3:AQ14)</f>
        <v>9.39255</v>
      </c>
      <c r="AR15" s="21">
        <f t="shared" ref="AR15" si="13">SUM(AR3:AR14)</f>
        <v>444.05685000000005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I7" sqref="I7:I10"/>
    </sheetView>
  </sheetViews>
  <sheetFormatPr defaultRowHeight="12.75" x14ac:dyDescent="0.2"/>
  <cols>
    <col min="1" max="1" width="3.42578125" customWidth="1"/>
    <col min="2" max="2" width="9.42578125" customWidth="1"/>
    <col min="4" max="4" width="21" customWidth="1"/>
    <col min="5" max="6" width="36.28515625" customWidth="1"/>
    <col min="9" max="9" width="13" customWidth="1"/>
  </cols>
  <sheetData>
    <row r="2" spans="1:9" ht="17.25" x14ac:dyDescent="0.3">
      <c r="A2" s="187" t="s">
        <v>68</v>
      </c>
      <c r="B2" s="187"/>
      <c r="C2" s="187"/>
      <c r="D2" s="187"/>
      <c r="E2" s="187"/>
      <c r="F2" s="187"/>
      <c r="G2" s="187"/>
      <c r="H2" s="187"/>
      <c r="I2" s="187"/>
    </row>
    <row r="3" spans="1:9" ht="17.25" x14ac:dyDescent="0.3">
      <c r="A3" s="187" t="s">
        <v>78</v>
      </c>
      <c r="B3" s="187"/>
      <c r="C3" s="187"/>
      <c r="D3" s="187"/>
      <c r="E3" s="187"/>
      <c r="F3" s="187"/>
      <c r="G3" s="187"/>
      <c r="H3" s="187"/>
      <c r="I3" s="187"/>
    </row>
    <row r="4" spans="1:9" ht="17.25" x14ac:dyDescent="0.3">
      <c r="A4" s="187" t="s">
        <v>95</v>
      </c>
      <c r="B4" s="187"/>
      <c r="C4" s="187"/>
      <c r="D4" s="187"/>
      <c r="E4" s="187"/>
      <c r="F4" s="187"/>
      <c r="G4" s="187"/>
      <c r="H4" s="187"/>
      <c r="I4" s="187"/>
    </row>
    <row r="5" spans="1:9" ht="13.5" thickBot="1" x14ac:dyDescent="0.25"/>
    <row r="6" spans="1:9" ht="45.75" thickBot="1" x14ac:dyDescent="0.25">
      <c r="A6" s="37" t="s">
        <v>13</v>
      </c>
      <c r="B6" s="38" t="s">
        <v>14</v>
      </c>
      <c r="C6" s="39" t="s">
        <v>15</v>
      </c>
      <c r="D6" s="39" t="s">
        <v>69</v>
      </c>
      <c r="E6" s="39" t="s">
        <v>17</v>
      </c>
      <c r="F6" s="40" t="s">
        <v>85</v>
      </c>
      <c r="G6" s="40" t="s">
        <v>70</v>
      </c>
      <c r="H6" s="40" t="s">
        <v>20</v>
      </c>
      <c r="I6" s="7" t="s">
        <v>71</v>
      </c>
    </row>
    <row r="7" spans="1:9" ht="89.25" x14ac:dyDescent="0.2">
      <c r="A7" s="41">
        <v>1</v>
      </c>
      <c r="B7" s="42">
        <v>2015</v>
      </c>
      <c r="C7" s="43" t="s">
        <v>84</v>
      </c>
      <c r="D7" s="44"/>
      <c r="E7" s="45" t="s">
        <v>86</v>
      </c>
      <c r="F7" s="46" t="s">
        <v>87</v>
      </c>
      <c r="G7" s="46"/>
      <c r="H7" s="46"/>
      <c r="I7" s="47">
        <v>12682.71</v>
      </c>
    </row>
    <row r="8" spans="1:9" ht="25.5" x14ac:dyDescent="0.2">
      <c r="A8" s="41">
        <v>2</v>
      </c>
      <c r="B8" s="42">
        <v>2015</v>
      </c>
      <c r="C8" s="43" t="s">
        <v>84</v>
      </c>
      <c r="D8" s="44"/>
      <c r="E8" s="45" t="s">
        <v>88</v>
      </c>
      <c r="F8" s="46" t="s">
        <v>89</v>
      </c>
      <c r="G8" s="46"/>
      <c r="H8" s="46"/>
      <c r="I8" s="47">
        <v>33579.379999999997</v>
      </c>
    </row>
    <row r="9" spans="1:9" ht="25.5" x14ac:dyDescent="0.2">
      <c r="A9" s="41">
        <v>3</v>
      </c>
      <c r="B9" s="42">
        <v>2015</v>
      </c>
      <c r="C9" s="43" t="s">
        <v>84</v>
      </c>
      <c r="D9" s="44"/>
      <c r="E9" s="45" t="s">
        <v>90</v>
      </c>
      <c r="F9" s="46" t="s">
        <v>91</v>
      </c>
      <c r="G9" s="46"/>
      <c r="H9" s="46"/>
      <c r="I9" s="47">
        <v>3514.9</v>
      </c>
    </row>
    <row r="10" spans="1:9" ht="25.5" x14ac:dyDescent="0.2">
      <c r="A10" s="41">
        <v>4</v>
      </c>
      <c r="B10" s="42">
        <v>2015</v>
      </c>
      <c r="C10" s="43" t="s">
        <v>84</v>
      </c>
      <c r="D10" s="44"/>
      <c r="E10" s="45" t="s">
        <v>92</v>
      </c>
      <c r="F10" s="46"/>
      <c r="G10" s="46"/>
      <c r="H10" s="46"/>
      <c r="I10" s="47">
        <v>948.83</v>
      </c>
    </row>
    <row r="11" spans="1:9" x14ac:dyDescent="0.2">
      <c r="A11" s="41"/>
      <c r="B11" s="42"/>
      <c r="C11" s="43"/>
      <c r="D11" s="44"/>
      <c r="E11" s="45"/>
      <c r="F11" s="46"/>
      <c r="G11" s="46"/>
      <c r="H11" s="46"/>
      <c r="I11" s="47"/>
    </row>
    <row r="12" spans="1:9" x14ac:dyDescent="0.2">
      <c r="A12" s="41"/>
      <c r="B12" s="42"/>
      <c r="C12" s="43"/>
      <c r="D12" s="44"/>
      <c r="E12" s="45"/>
      <c r="F12" s="46"/>
      <c r="G12" s="46"/>
      <c r="H12" s="46"/>
      <c r="I12" s="47"/>
    </row>
    <row r="13" spans="1:9" x14ac:dyDescent="0.2">
      <c r="A13" s="41"/>
      <c r="B13" s="42"/>
      <c r="C13" s="43"/>
      <c r="D13" s="44"/>
      <c r="E13" s="45"/>
      <c r="F13" s="46"/>
      <c r="G13" s="46"/>
      <c r="H13" s="46"/>
      <c r="I13" s="47"/>
    </row>
    <row r="14" spans="1:9" x14ac:dyDescent="0.2">
      <c r="A14" s="41"/>
      <c r="B14" s="42"/>
      <c r="C14" s="43"/>
      <c r="D14" s="44"/>
      <c r="E14" s="45"/>
      <c r="F14" s="46"/>
      <c r="G14" s="46"/>
      <c r="H14" s="46"/>
      <c r="I14" s="47"/>
    </row>
    <row r="15" spans="1:9" x14ac:dyDescent="0.2">
      <c r="A15" s="41"/>
      <c r="B15" s="42"/>
      <c r="C15" s="43"/>
      <c r="D15" s="44"/>
      <c r="E15" s="45"/>
      <c r="F15" s="46"/>
      <c r="G15" s="46"/>
      <c r="H15" s="46"/>
      <c r="I15" s="47"/>
    </row>
    <row r="16" spans="1:9" hidden="1" x14ac:dyDescent="0.2">
      <c r="A16" s="41"/>
      <c r="B16" s="42"/>
      <c r="C16" s="43"/>
      <c r="D16" s="44"/>
      <c r="E16" s="45"/>
      <c r="F16" s="46"/>
      <c r="G16" s="46"/>
      <c r="H16" s="46"/>
      <c r="I16" s="47"/>
    </row>
    <row r="17" spans="1:9" hidden="1" x14ac:dyDescent="0.2">
      <c r="A17" s="41"/>
      <c r="B17" s="42"/>
      <c r="C17" s="43"/>
      <c r="D17" s="44"/>
      <c r="E17" s="45"/>
      <c r="F17" s="46"/>
      <c r="G17" s="46"/>
      <c r="H17" s="46"/>
      <c r="I17" s="47"/>
    </row>
    <row r="18" spans="1:9" hidden="1" x14ac:dyDescent="0.2">
      <c r="A18" s="41"/>
      <c r="B18" s="42"/>
      <c r="C18" s="43"/>
      <c r="D18" s="44"/>
      <c r="E18" s="45"/>
      <c r="F18" s="46"/>
      <c r="G18" s="46"/>
      <c r="H18" s="46"/>
      <c r="I18" s="47"/>
    </row>
    <row r="19" spans="1:9" hidden="1" x14ac:dyDescent="0.2">
      <c r="A19" s="41"/>
      <c r="B19" s="42"/>
      <c r="C19" s="43"/>
      <c r="D19" s="44"/>
      <c r="E19" s="45"/>
      <c r="F19" s="46"/>
      <c r="G19" s="46"/>
      <c r="H19" s="46"/>
      <c r="I19" s="47"/>
    </row>
    <row r="20" spans="1:9" hidden="1" x14ac:dyDescent="0.2">
      <c r="A20" s="41"/>
      <c r="B20" s="42"/>
      <c r="C20" s="43"/>
      <c r="D20" s="44"/>
      <c r="E20" s="45"/>
      <c r="F20" s="46"/>
      <c r="G20" s="46"/>
      <c r="H20" s="46"/>
      <c r="I20" s="47"/>
    </row>
    <row r="21" spans="1:9" hidden="1" x14ac:dyDescent="0.2">
      <c r="A21" s="41"/>
      <c r="B21" s="42"/>
      <c r="C21" s="43"/>
      <c r="D21" s="44"/>
      <c r="E21" s="45"/>
      <c r="F21" s="46"/>
      <c r="G21" s="46"/>
      <c r="H21" s="46"/>
      <c r="I21" s="47"/>
    </row>
    <row r="22" spans="1:9" hidden="1" x14ac:dyDescent="0.2">
      <c r="A22" s="41"/>
      <c r="B22" s="42"/>
      <c r="C22" s="43"/>
      <c r="D22" s="44"/>
      <c r="E22" s="45"/>
      <c r="F22" s="46"/>
      <c r="G22" s="46"/>
      <c r="H22" s="46"/>
      <c r="I22" s="47"/>
    </row>
    <row r="23" spans="1:9" ht="15.75" thickBot="1" x14ac:dyDescent="0.25">
      <c r="A23" s="48"/>
      <c r="B23" s="188" t="s">
        <v>72</v>
      </c>
      <c r="C23" s="189"/>
      <c r="D23" s="189"/>
      <c r="E23" s="189"/>
      <c r="F23" s="189"/>
      <c r="G23" s="189"/>
      <c r="H23" s="190"/>
      <c r="I23" s="49">
        <f>'выборка 15'!AQ15+'выборка 15'!AR15</f>
        <v>453.44940000000008</v>
      </c>
    </row>
    <row r="24" spans="1:9" ht="15.75" thickBot="1" x14ac:dyDescent="0.3">
      <c r="A24" s="155" t="s">
        <v>73</v>
      </c>
      <c r="B24" s="156"/>
      <c r="C24" s="156"/>
      <c r="D24" s="50"/>
      <c r="E24" s="50"/>
      <c r="F24" s="50"/>
      <c r="G24" s="50"/>
      <c r="H24" s="50"/>
      <c r="I24" s="51">
        <f>SUM(I7:I23)</f>
        <v>51179.269399999997</v>
      </c>
    </row>
    <row r="25" spans="1:9" x14ac:dyDescent="0.2">
      <c r="A25" s="191"/>
      <c r="B25" s="191"/>
      <c r="C25" s="192"/>
      <c r="D25" s="192"/>
      <c r="E25" s="192"/>
      <c r="F25" s="192"/>
      <c r="G25" s="192"/>
      <c r="H25" s="192"/>
      <c r="I25" s="192"/>
    </row>
    <row r="29" spans="1:9" ht="15" x14ac:dyDescent="0.25">
      <c r="A29" s="186" t="s">
        <v>93</v>
      </c>
      <c r="B29" s="186"/>
      <c r="C29" s="186"/>
      <c r="D29" s="186"/>
      <c r="E29" s="186"/>
      <c r="F29" s="186"/>
      <c r="G29" s="186"/>
      <c r="H29" s="186"/>
      <c r="I29" s="186"/>
    </row>
  </sheetData>
  <mergeCells count="7">
    <mergeCell ref="A29:I29"/>
    <mergeCell ref="A2:I2"/>
    <mergeCell ref="A3:I3"/>
    <mergeCell ref="A4:I4"/>
    <mergeCell ref="B23:H23"/>
    <mergeCell ref="A24:C24"/>
    <mergeCell ref="A25:I2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workbookViewId="0">
      <selection activeCell="G15" sqref="G15"/>
    </sheetView>
  </sheetViews>
  <sheetFormatPr defaultRowHeight="12.75" x14ac:dyDescent="0.2"/>
  <cols>
    <col min="2" max="2" width="31.5703125" customWidth="1"/>
    <col min="3" max="3" width="20.28515625" customWidth="1"/>
    <col min="4" max="4" width="19.28515625" customWidth="1"/>
    <col min="5" max="5" width="17.7109375" customWidth="1"/>
  </cols>
  <sheetData>
    <row r="2" spans="2:8" ht="51.75" customHeight="1" x14ac:dyDescent="0.4">
      <c r="B2" s="148" t="s">
        <v>12</v>
      </c>
      <c r="C2" s="148"/>
      <c r="D2" s="148"/>
      <c r="E2" s="148"/>
    </row>
    <row r="3" spans="2:8" ht="26.25" customHeight="1" x14ac:dyDescent="0.35">
      <c r="B3" s="147" t="s">
        <v>99</v>
      </c>
      <c r="C3" s="147"/>
      <c r="D3" s="147"/>
      <c r="E3" s="147"/>
      <c r="F3" s="1"/>
      <c r="G3" s="1"/>
      <c r="H3" s="1"/>
    </row>
    <row r="4" spans="2:8" ht="30" customHeight="1" thickBot="1" x14ac:dyDescent="0.25">
      <c r="B4" s="147"/>
      <c r="C4" s="147"/>
      <c r="D4" s="147"/>
      <c r="E4" s="147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81</v>
      </c>
    </row>
    <row r="6" spans="2:8" x14ac:dyDescent="0.2">
      <c r="B6" s="54" t="s">
        <v>98</v>
      </c>
      <c r="C6" s="55">
        <f>'отчет тек. ремонт'!B10</f>
        <v>26179.56</v>
      </c>
      <c r="D6" s="55">
        <f>'отчет тек. ремонт'!C10</f>
        <v>13089.780000000006</v>
      </c>
      <c r="E6" s="72" t="e">
        <f>'отчет тек. ремонт'!#REF!</f>
        <v>#REF!</v>
      </c>
    </row>
    <row r="7" spans="2:8" ht="25.5" x14ac:dyDescent="0.2">
      <c r="B7" s="56" t="s">
        <v>1</v>
      </c>
      <c r="C7" s="2">
        <f>'отчет сод. жилья'!B22</f>
        <v>4061.42</v>
      </c>
      <c r="D7" s="22">
        <f>'отчет сод. жилья'!C22</f>
        <v>2398.44</v>
      </c>
      <c r="E7" s="73">
        <f>'отчет сод. жилья'!G24</f>
        <v>13824.630000000001</v>
      </c>
    </row>
    <row r="8" spans="2:8" ht="38.25" x14ac:dyDescent="0.2">
      <c r="B8" s="56" t="s">
        <v>2</v>
      </c>
      <c r="C8" s="2">
        <v>0</v>
      </c>
      <c r="D8" s="2">
        <v>0</v>
      </c>
      <c r="E8" s="2">
        <v>0</v>
      </c>
    </row>
    <row r="9" spans="2:8" x14ac:dyDescent="0.2">
      <c r="B9" s="56" t="s">
        <v>3</v>
      </c>
      <c r="C9" s="2">
        <v>0</v>
      </c>
      <c r="D9" s="2">
        <v>0</v>
      </c>
      <c r="E9" s="2">
        <v>0</v>
      </c>
    </row>
    <row r="10" spans="2:8" x14ac:dyDescent="0.2">
      <c r="B10" s="56" t="s">
        <v>4</v>
      </c>
      <c r="C10" s="2">
        <f>'выборка 15'!Y15</f>
        <v>12746.36</v>
      </c>
      <c r="D10" s="2">
        <f>'выборка 15'!Z15</f>
        <v>8062.32</v>
      </c>
      <c r="E10" s="57">
        <v>0</v>
      </c>
    </row>
    <row r="11" spans="2:8" x14ac:dyDescent="0.2">
      <c r="B11" s="56" t="s">
        <v>5</v>
      </c>
      <c r="C11" s="2">
        <f>'выборка 15'!AA15</f>
        <v>4234.3999999999996</v>
      </c>
      <c r="D11" s="2">
        <f>'выборка 15'!AB15</f>
        <v>7360.95</v>
      </c>
      <c r="E11" s="57">
        <v>0</v>
      </c>
    </row>
    <row r="12" spans="2:8" x14ac:dyDescent="0.2">
      <c r="B12" s="56" t="s">
        <v>6</v>
      </c>
      <c r="C12" s="2">
        <f>'выборка 15'!AC15</f>
        <v>12011.84</v>
      </c>
      <c r="D12" s="2">
        <f>'выборка 15'!AD15</f>
        <v>7798.77</v>
      </c>
      <c r="E12" s="57">
        <v>0</v>
      </c>
    </row>
    <row r="13" spans="2:8" ht="25.5" x14ac:dyDescent="0.2">
      <c r="B13" s="56" t="s">
        <v>7</v>
      </c>
      <c r="C13" s="2">
        <f>'выборка 15'!K15</f>
        <v>25017.439999999995</v>
      </c>
      <c r="D13" s="2">
        <f>'выборка 15'!L15</f>
        <v>15873.630000000001</v>
      </c>
      <c r="E13" s="57">
        <v>0</v>
      </c>
    </row>
    <row r="14" spans="2:8" ht="25.5" x14ac:dyDescent="0.2">
      <c r="B14" s="56" t="s">
        <v>8</v>
      </c>
      <c r="C14" s="2">
        <f>'выборка 15'!AE15</f>
        <v>972.24</v>
      </c>
      <c r="D14" s="2">
        <f>'выборка 15'!AF15</f>
        <v>580.9</v>
      </c>
      <c r="E14" s="57">
        <f>D14</f>
        <v>580.9</v>
      </c>
    </row>
    <row r="15" spans="2:8" ht="26.25" thickBot="1" x14ac:dyDescent="0.25">
      <c r="B15" s="58" t="s">
        <v>9</v>
      </c>
      <c r="C15" s="59">
        <f>'выборка 15'!AI15</f>
        <v>14431.529999999999</v>
      </c>
      <c r="D15" s="59">
        <f>'выборка 15'!AJ15</f>
        <v>9117.2999999999993</v>
      </c>
      <c r="E15" s="60">
        <v>0</v>
      </c>
    </row>
    <row r="18" spans="2:5" ht="13.5" thickBot="1" x14ac:dyDescent="0.25">
      <c r="B18" s="149" t="s">
        <v>100</v>
      </c>
      <c r="C18" s="149"/>
      <c r="D18" s="149"/>
      <c r="E18" s="149"/>
    </row>
    <row r="19" spans="2:5" ht="13.5" thickBot="1" x14ac:dyDescent="0.25">
      <c r="B19" s="10" t="s">
        <v>82</v>
      </c>
      <c r="C19" s="9">
        <f>[1]Лист1!$N$257</f>
        <v>0</v>
      </c>
      <c r="D19" s="9">
        <f>[1]Лист1!$O$257</f>
        <v>0</v>
      </c>
      <c r="E19" s="11"/>
    </row>
    <row r="24" spans="2:5" x14ac:dyDescent="0.2">
      <c r="B24" s="75" t="s">
        <v>93</v>
      </c>
      <c r="C24" s="75"/>
      <c r="D24" s="75"/>
      <c r="E24" s="75"/>
    </row>
    <row r="27" spans="2:5" x14ac:dyDescent="0.2">
      <c r="B27" s="76" t="s">
        <v>102</v>
      </c>
      <c r="C27" s="76"/>
      <c r="D27" s="76"/>
      <c r="E27" s="76">
        <v>7570.48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workbookViewId="0">
      <selection activeCell="A22" sqref="A22"/>
    </sheetView>
  </sheetViews>
  <sheetFormatPr defaultRowHeight="12.75" x14ac:dyDescent="0.2"/>
  <cols>
    <col min="1" max="1" width="35.85546875" customWidth="1"/>
    <col min="2" max="2" width="18.85546875" customWidth="1"/>
    <col min="3" max="3" width="24.28515625" customWidth="1"/>
    <col min="4" max="4" width="18.85546875" customWidth="1"/>
  </cols>
  <sheetData>
    <row r="2" spans="1:4" ht="99" customHeight="1" x14ac:dyDescent="0.35">
      <c r="A2" s="147" t="s">
        <v>122</v>
      </c>
      <c r="B2" s="147"/>
      <c r="C2" s="147"/>
      <c r="D2" s="147"/>
    </row>
    <row r="3" spans="1:4" ht="23.25" x14ac:dyDescent="0.35">
      <c r="A3" s="24"/>
      <c r="B3" s="24"/>
      <c r="C3" s="24"/>
      <c r="D3" s="24"/>
    </row>
    <row r="4" spans="1:4" ht="13.5" thickBot="1" x14ac:dyDescent="0.25"/>
    <row r="5" spans="1:4" ht="60" customHeight="1" x14ac:dyDescent="0.25">
      <c r="A5" s="77"/>
      <c r="B5" s="32" t="s">
        <v>55</v>
      </c>
      <c r="C5" s="32" t="s">
        <v>56</v>
      </c>
      <c r="D5" s="32" t="s">
        <v>57</v>
      </c>
    </row>
    <row r="6" spans="1:4" ht="15.75" x14ac:dyDescent="0.25">
      <c r="A6" s="78" t="s">
        <v>105</v>
      </c>
      <c r="B6" s="79"/>
      <c r="C6" s="79">
        <v>35281.86</v>
      </c>
      <c r="D6" s="79"/>
    </row>
    <row r="7" spans="1:4" x14ac:dyDescent="0.2">
      <c r="A7" s="12" t="s">
        <v>98</v>
      </c>
      <c r="B7" s="80">
        <f>'[2]июнь 16'!$D$30-[2]декабрь!$D$30+'[2]июль 16'!$D$30</f>
        <v>144660.38000000003</v>
      </c>
      <c r="C7" s="80">
        <f>'[2]июнь 16'!$P$30-[2]декабрь!$N$30-'[2]июнь 16'!$V$30+1.18+'[2]июль 16'!$P$30</f>
        <v>93045.110000000015</v>
      </c>
      <c r="D7" s="34">
        <f>'расход по дому ТР 15'!G34</f>
        <v>50862.799899999998</v>
      </c>
    </row>
    <row r="8" spans="1:4" ht="25.5" x14ac:dyDescent="0.2">
      <c r="A8" s="3" t="s">
        <v>63</v>
      </c>
      <c r="B8" s="2">
        <v>0</v>
      </c>
      <c r="C8" s="2"/>
      <c r="D8" s="2">
        <f>(2160.4*1.74)*7</f>
        <v>26313.671999999999</v>
      </c>
    </row>
    <row r="9" spans="1:4" ht="25.5" x14ac:dyDescent="0.2">
      <c r="A9" s="3" t="s">
        <v>64</v>
      </c>
      <c r="B9" s="2">
        <v>0</v>
      </c>
      <c r="C9" s="2"/>
      <c r="D9" s="34">
        <f>(2160.4*0.15)*7</f>
        <v>2268.42</v>
      </c>
    </row>
    <row r="10" spans="1:4" ht="13.5" thickBot="1" x14ac:dyDescent="0.25">
      <c r="A10" s="12" t="s">
        <v>103</v>
      </c>
      <c r="B10" s="2">
        <v>26179.56</v>
      </c>
      <c r="C10" s="2">
        <f>'[2]июнь 16'!$R$30-[2]декабрь!$P$30</f>
        <v>13089.780000000006</v>
      </c>
      <c r="D10" s="34"/>
    </row>
    <row r="11" spans="1:4" ht="15.75" thickBot="1" x14ac:dyDescent="0.3">
      <c r="A11" s="28" t="s">
        <v>61</v>
      </c>
      <c r="B11" s="29">
        <f>SUM(B7:B10)</f>
        <v>170839.94000000003</v>
      </c>
      <c r="C11" s="29">
        <f>SUM(C6:C10)</f>
        <v>141416.75000000003</v>
      </c>
      <c r="D11" s="74">
        <f>SUM(D7:D10)</f>
        <v>79444.891900000002</v>
      </c>
    </row>
    <row r="12" spans="1:4" ht="15.75" customHeight="1" x14ac:dyDescent="0.2"/>
    <row r="13" spans="1:4" ht="15.75" hidden="1" x14ac:dyDescent="0.25">
      <c r="A13" s="150" t="s">
        <v>123</v>
      </c>
      <c r="B13" s="150"/>
      <c r="C13" s="150"/>
      <c r="D13" s="81">
        <f>C11-D11</f>
        <v>61971.858100000027</v>
      </c>
    </row>
    <row r="14" spans="1:4" ht="15.75" x14ac:dyDescent="0.25">
      <c r="A14" s="90" t="s">
        <v>126</v>
      </c>
      <c r="B14" s="90"/>
      <c r="C14" s="90"/>
      <c r="D14" s="89">
        <v>29033.81</v>
      </c>
    </row>
    <row r="15" spans="1:4" ht="15.75" x14ac:dyDescent="0.25">
      <c r="A15" s="90" t="s">
        <v>127</v>
      </c>
      <c r="B15" s="90"/>
      <c r="C15" s="90"/>
      <c r="D15" s="89">
        <v>32938.04</v>
      </c>
    </row>
    <row r="17" spans="1:4" x14ac:dyDescent="0.2">
      <c r="A17" s="76" t="s">
        <v>125</v>
      </c>
      <c r="B17" s="76"/>
      <c r="D17" s="76">
        <v>47677.48</v>
      </c>
    </row>
    <row r="19" spans="1:4" ht="12.75" customHeight="1" x14ac:dyDescent="0.2"/>
    <row r="21" spans="1:4" x14ac:dyDescent="0.2">
      <c r="A21" s="75" t="s">
        <v>129</v>
      </c>
      <c r="B21" s="75"/>
      <c r="C21" s="75"/>
      <c r="D21" s="75"/>
    </row>
  </sheetData>
  <mergeCells count="2">
    <mergeCell ref="A2:D2"/>
    <mergeCell ref="A13:C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A38" sqref="A38"/>
    </sheetView>
  </sheetViews>
  <sheetFormatPr defaultRowHeight="12.75" x14ac:dyDescent="0.2"/>
  <cols>
    <col min="1" max="1" width="4.5703125" customWidth="1"/>
    <col min="4" max="4" width="20.42578125" customWidth="1"/>
    <col min="5" max="5" width="51.5703125" customWidth="1"/>
    <col min="6" max="6" width="20.28515625" customWidth="1"/>
    <col min="7" max="7" width="11.28515625" customWidth="1"/>
  </cols>
  <sheetData>
    <row r="1" spans="1:7" ht="93.75" customHeight="1" thickBot="1" x14ac:dyDescent="0.4">
      <c r="A1" s="158" t="s">
        <v>124</v>
      </c>
      <c r="B1" s="158"/>
      <c r="C1" s="158"/>
      <c r="D1" s="158"/>
      <c r="E1" s="158"/>
      <c r="F1" s="158"/>
      <c r="G1" s="158"/>
    </row>
    <row r="2" spans="1:7" ht="16.5" customHeight="1" x14ac:dyDescent="0.2">
      <c r="A2" s="159" t="s">
        <v>13</v>
      </c>
      <c r="B2" s="161" t="s">
        <v>14</v>
      </c>
      <c r="C2" s="161" t="s">
        <v>15</v>
      </c>
      <c r="D2" s="161" t="s">
        <v>16</v>
      </c>
      <c r="E2" s="161" t="s">
        <v>17</v>
      </c>
      <c r="F2" s="161" t="s">
        <v>18</v>
      </c>
      <c r="G2" s="161" t="s">
        <v>19</v>
      </c>
    </row>
    <row r="3" spans="1:7" ht="29.25" customHeight="1" x14ac:dyDescent="0.2">
      <c r="A3" s="160"/>
      <c r="B3" s="162"/>
      <c r="C3" s="162"/>
      <c r="D3" s="162"/>
      <c r="E3" s="162"/>
      <c r="F3" s="162"/>
      <c r="G3" s="162"/>
    </row>
    <row r="4" spans="1:7" x14ac:dyDescent="0.2">
      <c r="A4" s="83">
        <v>1</v>
      </c>
      <c r="B4" s="83">
        <v>2016</v>
      </c>
      <c r="C4" s="163" t="s">
        <v>106</v>
      </c>
      <c r="D4" s="164"/>
      <c r="E4" s="165"/>
      <c r="F4" s="84"/>
      <c r="G4" s="87">
        <v>-8021.3</v>
      </c>
    </row>
    <row r="5" spans="1:7" x14ac:dyDescent="0.2">
      <c r="A5" s="83">
        <v>2</v>
      </c>
      <c r="B5" s="83">
        <v>2016</v>
      </c>
      <c r="C5" s="163" t="s">
        <v>107</v>
      </c>
      <c r="D5" s="164"/>
      <c r="E5" s="165"/>
      <c r="F5" s="84"/>
      <c r="G5" s="87">
        <v>-808.13</v>
      </c>
    </row>
    <row r="6" spans="1:7" x14ac:dyDescent="0.2">
      <c r="A6" s="83">
        <v>3</v>
      </c>
      <c r="B6" s="83">
        <v>2016</v>
      </c>
      <c r="C6" s="163" t="s">
        <v>108</v>
      </c>
      <c r="D6" s="164"/>
      <c r="E6" s="165"/>
      <c r="F6" s="84"/>
      <c r="G6" s="87">
        <v>-218.17</v>
      </c>
    </row>
    <row r="7" spans="1:7" x14ac:dyDescent="0.2">
      <c r="A7" s="83">
        <v>4</v>
      </c>
      <c r="B7" s="83">
        <v>2016</v>
      </c>
      <c r="C7" s="163" t="s">
        <v>109</v>
      </c>
      <c r="D7" s="164"/>
      <c r="E7" s="165"/>
      <c r="F7" s="84"/>
      <c r="G7" s="87">
        <v>-886.48</v>
      </c>
    </row>
    <row r="8" spans="1:7" x14ac:dyDescent="0.2">
      <c r="A8" s="83">
        <v>5</v>
      </c>
      <c r="B8" s="83">
        <v>2016</v>
      </c>
      <c r="C8" s="83" t="s">
        <v>110</v>
      </c>
      <c r="D8" s="85"/>
      <c r="E8" s="45" t="s">
        <v>111</v>
      </c>
      <c r="F8" s="84" t="s">
        <v>112</v>
      </c>
      <c r="G8" s="87">
        <v>15168.57</v>
      </c>
    </row>
    <row r="9" spans="1:7" x14ac:dyDescent="0.2">
      <c r="A9" s="83">
        <v>6</v>
      </c>
      <c r="B9" s="83">
        <v>2016</v>
      </c>
      <c r="C9" s="83" t="s">
        <v>113</v>
      </c>
      <c r="D9" s="85" t="s">
        <v>114</v>
      </c>
      <c r="E9" s="45" t="s">
        <v>115</v>
      </c>
      <c r="F9" s="84"/>
      <c r="G9" s="87">
        <v>708.48</v>
      </c>
    </row>
    <row r="10" spans="1:7" ht="25.5" x14ac:dyDescent="0.2">
      <c r="A10" s="83">
        <v>7</v>
      </c>
      <c r="B10" s="83">
        <v>2016</v>
      </c>
      <c r="C10" s="83" t="s">
        <v>113</v>
      </c>
      <c r="D10" s="85"/>
      <c r="E10" s="45" t="s">
        <v>116</v>
      </c>
      <c r="F10" s="84"/>
      <c r="G10" s="87">
        <v>2133.64</v>
      </c>
    </row>
    <row r="11" spans="1:7" x14ac:dyDescent="0.2">
      <c r="A11" s="83">
        <v>8</v>
      </c>
      <c r="B11" s="83">
        <v>2016</v>
      </c>
      <c r="C11" s="83" t="s">
        <v>113</v>
      </c>
      <c r="D11" s="85" t="s">
        <v>104</v>
      </c>
      <c r="E11" s="45" t="s">
        <v>117</v>
      </c>
      <c r="F11" s="84"/>
      <c r="G11" s="87">
        <v>1916.48</v>
      </c>
    </row>
    <row r="12" spans="1:7" hidden="1" x14ac:dyDescent="0.2">
      <c r="A12" s="83">
        <v>9</v>
      </c>
      <c r="B12" s="82"/>
      <c r="C12" s="83"/>
      <c r="D12" s="85"/>
      <c r="E12" s="45"/>
      <c r="F12" s="84"/>
      <c r="G12" s="87"/>
    </row>
    <row r="13" spans="1:7" hidden="1" x14ac:dyDescent="0.2">
      <c r="A13" s="83">
        <v>10</v>
      </c>
      <c r="B13" s="82"/>
      <c r="C13" s="83"/>
      <c r="D13" s="83"/>
      <c r="E13" s="45"/>
      <c r="F13" s="84"/>
      <c r="G13" s="87"/>
    </row>
    <row r="14" spans="1:7" hidden="1" x14ac:dyDescent="0.2">
      <c r="A14" s="83"/>
      <c r="B14" s="83"/>
      <c r="C14" s="83"/>
      <c r="D14" s="83"/>
      <c r="E14" s="45"/>
      <c r="F14" s="83"/>
      <c r="G14" s="87"/>
    </row>
    <row r="15" spans="1:7" hidden="1" x14ac:dyDescent="0.2">
      <c r="A15" s="83"/>
      <c r="B15" s="83"/>
      <c r="C15" s="83"/>
      <c r="D15" s="83"/>
      <c r="E15" s="44"/>
      <c r="F15" s="83"/>
      <c r="G15" s="87"/>
    </row>
    <row r="16" spans="1:7" hidden="1" x14ac:dyDescent="0.2">
      <c r="A16" s="83"/>
      <c r="B16" s="83"/>
      <c r="C16" s="83"/>
      <c r="D16" s="83"/>
      <c r="E16" s="44"/>
      <c r="F16" s="83"/>
      <c r="G16" s="87"/>
    </row>
    <row r="17" spans="1:7" hidden="1" x14ac:dyDescent="0.2">
      <c r="A17" s="83"/>
      <c r="B17" s="83"/>
      <c r="C17" s="83"/>
      <c r="D17" s="83"/>
      <c r="E17" s="44"/>
      <c r="F17" s="83"/>
      <c r="G17" s="87"/>
    </row>
    <row r="18" spans="1:7" hidden="1" x14ac:dyDescent="0.2">
      <c r="A18" s="83">
        <v>11</v>
      </c>
      <c r="B18" s="82"/>
      <c r="C18" s="83"/>
      <c r="D18" s="83"/>
      <c r="E18" s="44"/>
      <c r="F18" s="83"/>
      <c r="G18" s="87"/>
    </row>
    <row r="19" spans="1:7" hidden="1" x14ac:dyDescent="0.2">
      <c r="A19" s="83">
        <v>12</v>
      </c>
      <c r="B19" s="82"/>
      <c r="C19" s="83"/>
      <c r="D19" s="83"/>
      <c r="E19" s="44"/>
      <c r="F19" s="83"/>
      <c r="G19" s="87"/>
    </row>
    <row r="20" spans="1:7" hidden="1" x14ac:dyDescent="0.2">
      <c r="A20" s="83">
        <v>13</v>
      </c>
      <c r="B20" s="82"/>
      <c r="C20" s="83"/>
      <c r="D20" s="83"/>
      <c r="E20" s="44"/>
      <c r="F20" s="83"/>
      <c r="G20" s="87"/>
    </row>
    <row r="21" spans="1:7" hidden="1" x14ac:dyDescent="0.2">
      <c r="A21" s="83">
        <v>14</v>
      </c>
      <c r="B21" s="82"/>
      <c r="C21" s="83"/>
      <c r="D21" s="83"/>
      <c r="E21" s="44"/>
      <c r="F21" s="83"/>
      <c r="G21" s="87"/>
    </row>
    <row r="22" spans="1:7" hidden="1" x14ac:dyDescent="0.2">
      <c r="A22" s="83">
        <v>15</v>
      </c>
      <c r="B22" s="82"/>
      <c r="C22" s="83"/>
      <c r="D22" s="83"/>
      <c r="E22" s="45"/>
      <c r="F22" s="83"/>
      <c r="G22" s="87"/>
    </row>
    <row r="23" spans="1:7" hidden="1" x14ac:dyDescent="0.2">
      <c r="A23" s="83">
        <v>16</v>
      </c>
      <c r="B23" s="82"/>
      <c r="C23" s="83"/>
      <c r="D23" s="83"/>
      <c r="E23" s="44"/>
      <c r="F23" s="83"/>
      <c r="G23" s="87"/>
    </row>
    <row r="24" spans="1:7" hidden="1" x14ac:dyDescent="0.2">
      <c r="A24" s="83">
        <v>17</v>
      </c>
      <c r="B24" s="82"/>
      <c r="C24" s="83"/>
      <c r="D24" s="83"/>
      <c r="E24" s="44"/>
      <c r="F24" s="83"/>
      <c r="G24" s="87"/>
    </row>
    <row r="25" spans="1:7" hidden="1" x14ac:dyDescent="0.2">
      <c r="A25" s="83">
        <v>18</v>
      </c>
      <c r="B25" s="82"/>
      <c r="C25" s="83"/>
      <c r="D25" s="83"/>
      <c r="E25" s="45"/>
      <c r="F25" s="83"/>
      <c r="G25" s="87"/>
    </row>
    <row r="26" spans="1:7" hidden="1" x14ac:dyDescent="0.2">
      <c r="A26" s="83">
        <v>19</v>
      </c>
      <c r="B26" s="82"/>
      <c r="C26" s="83"/>
      <c r="D26" s="83"/>
      <c r="E26" s="44"/>
      <c r="F26" s="83"/>
      <c r="G26" s="87"/>
    </row>
    <row r="27" spans="1:7" hidden="1" x14ac:dyDescent="0.2">
      <c r="A27" s="83">
        <v>20</v>
      </c>
      <c r="B27" s="82"/>
      <c r="C27" s="83"/>
      <c r="D27" s="83"/>
      <c r="E27" s="44"/>
      <c r="F27" s="83"/>
      <c r="G27" s="87"/>
    </row>
    <row r="28" spans="1:7" hidden="1" x14ac:dyDescent="0.2">
      <c r="A28" s="83">
        <v>21</v>
      </c>
      <c r="B28" s="82"/>
      <c r="C28" s="83"/>
      <c r="D28" s="84"/>
      <c r="E28" s="44"/>
      <c r="F28" s="83"/>
      <c r="G28" s="87"/>
    </row>
    <row r="29" spans="1:7" hidden="1" x14ac:dyDescent="0.2">
      <c r="A29" s="83">
        <v>22</v>
      </c>
      <c r="B29" s="82"/>
      <c r="C29" s="83"/>
      <c r="D29" s="83"/>
      <c r="E29" s="45"/>
      <c r="F29" s="83"/>
      <c r="G29" s="87"/>
    </row>
    <row r="30" spans="1:7" x14ac:dyDescent="0.2">
      <c r="A30" s="83">
        <v>9</v>
      </c>
      <c r="B30" s="83">
        <v>2016</v>
      </c>
      <c r="C30" s="83" t="s">
        <v>118</v>
      </c>
      <c r="D30" s="83"/>
      <c r="E30" s="45" t="s">
        <v>119</v>
      </c>
      <c r="F30" s="83"/>
      <c r="G30" s="87">
        <v>30155</v>
      </c>
    </row>
    <row r="31" spans="1:7" x14ac:dyDescent="0.2">
      <c r="A31" s="83">
        <v>10</v>
      </c>
      <c r="B31" s="83">
        <v>2016</v>
      </c>
      <c r="C31" s="83" t="s">
        <v>118</v>
      </c>
      <c r="D31" s="83"/>
      <c r="E31" s="45" t="s">
        <v>120</v>
      </c>
      <c r="F31" s="83"/>
      <c r="G31" s="87">
        <v>7733</v>
      </c>
    </row>
    <row r="32" spans="1:7" x14ac:dyDescent="0.2">
      <c r="A32" s="83">
        <v>11</v>
      </c>
      <c r="B32" s="83">
        <v>2016</v>
      </c>
      <c r="C32" s="83" t="s">
        <v>84</v>
      </c>
      <c r="D32" s="83"/>
      <c r="E32" s="45" t="s">
        <v>121</v>
      </c>
      <c r="F32" s="83"/>
      <c r="G32" s="87">
        <v>267</v>
      </c>
    </row>
    <row r="33" spans="1:7" ht="13.5" thickBot="1" x14ac:dyDescent="0.25">
      <c r="A33" s="152" t="s">
        <v>21</v>
      </c>
      <c r="B33" s="153"/>
      <c r="C33" s="153"/>
      <c r="D33" s="153"/>
      <c r="E33" s="153"/>
      <c r="F33" s="154"/>
      <c r="G33" s="88">
        <f>'[2]июнь 16'!$AN$30+'[2]июнь 16'!$AP$30-[2]декабрь!$AJ$30-[2]декабрь!$AL$30+'[2]июль 16'!$AN$30+'[2]июль 16'!$AP$30</f>
        <v>2714.7098999999998</v>
      </c>
    </row>
    <row r="34" spans="1:7" ht="15.75" thickBot="1" x14ac:dyDescent="0.3">
      <c r="A34" s="155" t="s">
        <v>22</v>
      </c>
      <c r="B34" s="156"/>
      <c r="C34" s="156"/>
      <c r="D34" s="156"/>
      <c r="E34" s="156"/>
      <c r="F34" s="157"/>
      <c r="G34" s="23">
        <f>SUM(G4:G33)</f>
        <v>50862.799899999998</v>
      </c>
    </row>
    <row r="37" spans="1:7" ht="12.75" customHeight="1" x14ac:dyDescent="0.2">
      <c r="A37" s="151" t="s">
        <v>129</v>
      </c>
      <c r="B37" s="151"/>
      <c r="C37" s="151"/>
      <c r="D37" s="151"/>
      <c r="E37" s="151"/>
      <c r="F37" s="151"/>
      <c r="G37" s="151"/>
    </row>
    <row r="45" spans="1:7" hidden="1" x14ac:dyDescent="0.2">
      <c r="B45" t="s">
        <v>101</v>
      </c>
    </row>
  </sheetData>
  <mergeCells count="15">
    <mergeCell ref="A37:G37"/>
    <mergeCell ref="A33:F33"/>
    <mergeCell ref="A34:F34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B5" sqref="B5"/>
    </sheetView>
  </sheetViews>
  <sheetFormatPr defaultRowHeight="12.75" x14ac:dyDescent="0.2"/>
  <cols>
    <col min="1" max="1" width="35.85546875" customWidth="1"/>
    <col min="2" max="2" width="18.85546875" customWidth="1"/>
    <col min="3" max="3" width="22.140625" customWidth="1"/>
    <col min="4" max="4" width="18.85546875" customWidth="1"/>
  </cols>
  <sheetData>
    <row r="2" spans="1:4" ht="99" customHeight="1" x14ac:dyDescent="0.2">
      <c r="A2" s="166" t="s">
        <v>140</v>
      </c>
      <c r="B2" s="166"/>
      <c r="C2" s="166"/>
      <c r="D2" s="166"/>
    </row>
    <row r="3" spans="1:4" ht="23.25" x14ac:dyDescent="0.35">
      <c r="A3" s="86"/>
      <c r="B3" s="86"/>
      <c r="C3" s="86"/>
      <c r="D3" s="86"/>
    </row>
    <row r="4" spans="1:4" ht="13.5" thickBot="1" x14ac:dyDescent="0.25"/>
    <row r="5" spans="1:4" ht="60" customHeight="1" x14ac:dyDescent="0.2">
      <c r="A5" s="77"/>
      <c r="B5" s="93" t="s">
        <v>55</v>
      </c>
      <c r="C5" s="93" t="s">
        <v>56</v>
      </c>
      <c r="D5" s="100" t="s">
        <v>57</v>
      </c>
    </row>
    <row r="6" spans="1:4" ht="15.75" x14ac:dyDescent="0.25">
      <c r="A6" s="101" t="s">
        <v>196</v>
      </c>
      <c r="B6" s="79"/>
      <c r="C6" s="97">
        <v>63721.42</v>
      </c>
      <c r="D6" s="102"/>
    </row>
    <row r="7" spans="1:4" ht="13.5" thickBot="1" x14ac:dyDescent="0.25">
      <c r="A7" s="103" t="s">
        <v>128</v>
      </c>
      <c r="B7" s="94">
        <v>78850.37999999999</v>
      </c>
      <c r="C7" s="94">
        <v>81094.67</v>
      </c>
      <c r="D7" s="168">
        <v>40384.885459999998</v>
      </c>
    </row>
    <row r="8" spans="1:4" ht="25.5" hidden="1" x14ac:dyDescent="0.2">
      <c r="A8" s="56" t="s">
        <v>63</v>
      </c>
      <c r="B8" s="95">
        <v>0</v>
      </c>
      <c r="C8" s="95"/>
      <c r="D8" s="169"/>
    </row>
    <row r="9" spans="1:4" ht="25.5" hidden="1" x14ac:dyDescent="0.2">
      <c r="A9" s="56" t="s">
        <v>64</v>
      </c>
      <c r="B9" s="95">
        <v>0</v>
      </c>
      <c r="C9" s="95"/>
      <c r="D9" s="169"/>
    </row>
    <row r="10" spans="1:4" ht="13.5" hidden="1" thickBot="1" x14ac:dyDescent="0.25">
      <c r="A10" s="117" t="s">
        <v>103</v>
      </c>
      <c r="B10" s="118">
        <v>0</v>
      </c>
      <c r="C10" s="118">
        <v>0</v>
      </c>
      <c r="D10" s="169"/>
    </row>
    <row r="11" spans="1:4" ht="15.75" thickBot="1" x14ac:dyDescent="0.3">
      <c r="A11" s="28" t="s">
        <v>61</v>
      </c>
      <c r="B11" s="96">
        <v>78850.37999999999</v>
      </c>
      <c r="C11" s="96">
        <v>144816.09</v>
      </c>
      <c r="D11" s="104">
        <v>40384.885459999998</v>
      </c>
    </row>
    <row r="12" spans="1:4" ht="15.75" customHeight="1" x14ac:dyDescent="0.2"/>
    <row r="13" spans="1:4" ht="15.75" x14ac:dyDescent="0.25">
      <c r="A13" s="167" t="s">
        <v>141</v>
      </c>
      <c r="B13" s="167"/>
      <c r="C13" s="167"/>
      <c r="D13" s="98">
        <v>104431.20454000001</v>
      </c>
    </row>
    <row r="17" spans="1:4" x14ac:dyDescent="0.2">
      <c r="A17" s="76" t="s">
        <v>142</v>
      </c>
      <c r="B17" s="76"/>
      <c r="D17" s="99">
        <v>20640.25</v>
      </c>
    </row>
    <row r="19" spans="1:4" ht="12.75" customHeight="1" x14ac:dyDescent="0.2"/>
    <row r="21" spans="1:4" x14ac:dyDescent="0.2">
      <c r="A21" s="75" t="s">
        <v>129</v>
      </c>
      <c r="B21" s="75"/>
      <c r="C21" s="75"/>
      <c r="D21" s="75"/>
    </row>
  </sheetData>
  <mergeCells count="3">
    <mergeCell ref="A2:D2"/>
    <mergeCell ref="A13:C13"/>
    <mergeCell ref="D7:D10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sqref="A1:XFD1048576"/>
    </sheetView>
  </sheetViews>
  <sheetFormatPr defaultRowHeight="12.75" x14ac:dyDescent="0.2"/>
  <cols>
    <col min="1" max="1" width="4.5703125" customWidth="1"/>
    <col min="3" max="3" width="8.140625" bestFit="1" customWidth="1"/>
    <col min="4" max="4" width="26.7109375" bestFit="1" customWidth="1"/>
    <col min="5" max="5" width="51.5703125" customWidth="1"/>
    <col min="6" max="6" width="11.28515625" customWidth="1"/>
  </cols>
  <sheetData>
    <row r="1" spans="1:6" ht="93.75" customHeight="1" thickBot="1" x14ac:dyDescent="0.25">
      <c r="A1" s="170" t="s">
        <v>143</v>
      </c>
      <c r="B1" s="170"/>
      <c r="C1" s="170"/>
      <c r="D1" s="170"/>
      <c r="E1" s="170"/>
      <c r="F1" s="170"/>
    </row>
    <row r="2" spans="1:6" ht="16.5" customHeight="1" x14ac:dyDescent="0.2">
      <c r="A2" s="159" t="s">
        <v>13</v>
      </c>
      <c r="B2" s="161" t="s">
        <v>14</v>
      </c>
      <c r="C2" s="161" t="s">
        <v>15</v>
      </c>
      <c r="D2" s="161" t="s">
        <v>16</v>
      </c>
      <c r="E2" s="161" t="s">
        <v>17</v>
      </c>
      <c r="F2" s="161" t="s">
        <v>19</v>
      </c>
    </row>
    <row r="3" spans="1:6" ht="29.25" customHeight="1" x14ac:dyDescent="0.2">
      <c r="A3" s="160"/>
      <c r="B3" s="162"/>
      <c r="C3" s="162"/>
      <c r="D3" s="162"/>
      <c r="E3" s="162"/>
      <c r="F3" s="162"/>
    </row>
    <row r="4" spans="1:6" x14ac:dyDescent="0.2">
      <c r="A4" s="113">
        <v>1</v>
      </c>
      <c r="B4" s="113">
        <v>2018</v>
      </c>
      <c r="C4" s="113" t="s">
        <v>84</v>
      </c>
      <c r="D4" s="114" t="s">
        <v>131</v>
      </c>
      <c r="E4" s="114" t="s">
        <v>133</v>
      </c>
      <c r="F4" s="91">
        <v>7806</v>
      </c>
    </row>
    <row r="5" spans="1:6" s="112" customFormat="1" x14ac:dyDescent="0.2">
      <c r="A5" s="115">
        <v>2</v>
      </c>
      <c r="B5" s="113">
        <v>2018</v>
      </c>
      <c r="C5" s="113" t="s">
        <v>84</v>
      </c>
      <c r="D5" s="116"/>
      <c r="E5" s="116" t="s">
        <v>144</v>
      </c>
      <c r="F5" s="91">
        <v>26717.84</v>
      </c>
    </row>
    <row r="6" spans="1:6" ht="13.5" thickBot="1" x14ac:dyDescent="0.25">
      <c r="A6" s="152" t="s">
        <v>21</v>
      </c>
      <c r="B6" s="153"/>
      <c r="C6" s="153"/>
      <c r="D6" s="153"/>
      <c r="E6" s="153"/>
      <c r="F6" s="91">
        <v>5861.0454600000012</v>
      </c>
    </row>
    <row r="7" spans="1:6" ht="15.75" thickBot="1" x14ac:dyDescent="0.3">
      <c r="A7" s="155" t="s">
        <v>22</v>
      </c>
      <c r="B7" s="156"/>
      <c r="C7" s="156"/>
      <c r="D7" s="156"/>
      <c r="E7" s="156"/>
      <c r="F7" s="92">
        <v>40384.885459999998</v>
      </c>
    </row>
    <row r="8" spans="1:6" ht="15" x14ac:dyDescent="0.25">
      <c r="A8" s="105"/>
      <c r="B8" s="105"/>
      <c r="C8" s="105"/>
      <c r="D8" s="105"/>
      <c r="E8" s="105"/>
      <c r="F8" s="106"/>
    </row>
    <row r="9" spans="1:6" ht="15" x14ac:dyDescent="0.25">
      <c r="A9" s="105"/>
      <c r="B9" s="105"/>
      <c r="C9" s="105"/>
      <c r="D9" s="105"/>
      <c r="E9" s="105"/>
      <c r="F9" s="106"/>
    </row>
    <row r="12" spans="1:6" ht="12.75" customHeight="1" x14ac:dyDescent="0.2">
      <c r="A12" s="151" t="s">
        <v>129</v>
      </c>
      <c r="B12" s="151"/>
      <c r="C12" s="151"/>
      <c r="D12" s="151"/>
      <c r="E12" s="151"/>
      <c r="F12" s="151"/>
    </row>
    <row r="20" spans="2:2" hidden="1" x14ac:dyDescent="0.2">
      <c r="B20" t="s">
        <v>101</v>
      </c>
    </row>
  </sheetData>
  <mergeCells count="10">
    <mergeCell ref="A12:F12"/>
    <mergeCell ref="A6:E6"/>
    <mergeCell ref="A7:E7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sqref="A1:XFD1048576"/>
    </sheetView>
  </sheetViews>
  <sheetFormatPr defaultRowHeight="12.75" x14ac:dyDescent="0.2"/>
  <cols>
    <col min="1" max="1" width="37" style="112" customWidth="1"/>
    <col min="2" max="2" width="27" style="112" customWidth="1"/>
    <col min="3" max="3" width="31.42578125" style="112" customWidth="1"/>
    <col min="4" max="4" width="22.85546875" style="119" customWidth="1"/>
    <col min="5" max="5" width="9.42578125" style="112" bestFit="1" customWidth="1"/>
    <col min="6" max="16384" width="9.140625" style="112"/>
  </cols>
  <sheetData>
    <row r="2" spans="1:5" ht="80.25" customHeight="1" x14ac:dyDescent="0.2">
      <c r="A2" s="166" t="s">
        <v>153</v>
      </c>
      <c r="B2" s="171"/>
      <c r="C2" s="171"/>
      <c r="D2" s="171"/>
    </row>
    <row r="3" spans="1:5" ht="28.5" customHeight="1" x14ac:dyDescent="0.35">
      <c r="A3" s="111"/>
      <c r="B3" s="111"/>
      <c r="C3" s="111"/>
      <c r="D3" s="111"/>
    </row>
    <row r="4" spans="1:5" ht="13.5" thickBot="1" x14ac:dyDescent="0.25"/>
    <row r="5" spans="1:5" ht="31.5" x14ac:dyDescent="0.2">
      <c r="A5" s="120"/>
      <c r="B5" s="93" t="s">
        <v>55</v>
      </c>
      <c r="C5" s="93" t="s">
        <v>56</v>
      </c>
      <c r="D5" s="121" t="s">
        <v>57</v>
      </c>
    </row>
    <row r="6" spans="1:5" ht="22.5" customHeight="1" x14ac:dyDescent="0.25">
      <c r="A6" s="122" t="s">
        <v>145</v>
      </c>
      <c r="B6" s="123"/>
      <c r="C6" s="108">
        <v>275053.75831999996</v>
      </c>
      <c r="D6" s="124"/>
    </row>
    <row r="7" spans="1:5" ht="22.5" customHeight="1" x14ac:dyDescent="0.2">
      <c r="A7" s="103" t="s">
        <v>146</v>
      </c>
      <c r="B7" s="94">
        <v>176012.05</v>
      </c>
      <c r="C7" s="94">
        <v>177225.84999999998</v>
      </c>
      <c r="D7" s="125">
        <v>218667.38245999999</v>
      </c>
    </row>
    <row r="8" spans="1:5" ht="25.5" x14ac:dyDescent="0.2">
      <c r="A8" s="56" t="s">
        <v>63</v>
      </c>
      <c r="C8" s="95"/>
      <c r="D8" s="126">
        <v>31477.200000000001</v>
      </c>
    </row>
    <row r="9" spans="1:5" ht="25.5" x14ac:dyDescent="0.2">
      <c r="A9" s="56" t="s">
        <v>64</v>
      </c>
      <c r="B9" s="95"/>
      <c r="C9" s="95"/>
      <c r="D9" s="125">
        <v>11331.791999999999</v>
      </c>
    </row>
    <row r="10" spans="1:5" ht="15.75" thickBot="1" x14ac:dyDescent="0.3">
      <c r="A10" s="127" t="s">
        <v>147</v>
      </c>
      <c r="B10" s="107">
        <v>176012.05</v>
      </c>
      <c r="C10" s="107">
        <v>452279.60831999994</v>
      </c>
      <c r="D10" s="128">
        <v>261476.37445999999</v>
      </c>
    </row>
    <row r="11" spans="1:5" ht="15" x14ac:dyDescent="0.25">
      <c r="A11" s="62"/>
      <c r="B11" s="62"/>
      <c r="C11" s="62"/>
      <c r="D11" s="129"/>
    </row>
    <row r="12" spans="1:5" ht="15" x14ac:dyDescent="0.25">
      <c r="A12" s="172" t="s">
        <v>148</v>
      </c>
      <c r="B12" s="172"/>
      <c r="C12" s="172"/>
      <c r="D12" s="130">
        <v>190803.23385999995</v>
      </c>
      <c r="E12" s="131"/>
    </row>
    <row r="14" spans="1:5" x14ac:dyDescent="0.2">
      <c r="A14" s="132" t="s">
        <v>149</v>
      </c>
      <c r="B14" s="133"/>
      <c r="C14" s="133"/>
      <c r="D14" s="134">
        <v>90365.62</v>
      </c>
    </row>
    <row r="16" spans="1:5" x14ac:dyDescent="0.2">
      <c r="A16" s="75" t="s">
        <v>129</v>
      </c>
      <c r="B16" s="75"/>
      <c r="C16" s="75"/>
      <c r="D16" s="109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sqref="A1:F1"/>
    </sheetView>
  </sheetViews>
  <sheetFormatPr defaultRowHeight="12.75" x14ac:dyDescent="0.2"/>
  <cols>
    <col min="1" max="1" width="4.5703125" style="112" customWidth="1"/>
    <col min="2" max="3" width="9.140625" style="112"/>
    <col min="4" max="4" width="27.28515625" style="112" customWidth="1"/>
    <col min="5" max="5" width="44.5703125" style="112" bestFit="1" customWidth="1"/>
    <col min="6" max="6" width="18.5703125" style="112" customWidth="1"/>
    <col min="7" max="16384" width="9.140625" style="112"/>
  </cols>
  <sheetData>
    <row r="1" spans="1:6" ht="81" customHeight="1" x14ac:dyDescent="0.2">
      <c r="A1" s="176" t="s">
        <v>154</v>
      </c>
      <c r="B1" s="176"/>
      <c r="C1" s="176"/>
      <c r="D1" s="176"/>
      <c r="E1" s="176"/>
      <c r="F1" s="176"/>
    </row>
    <row r="2" spans="1:6" ht="24" thickBot="1" x14ac:dyDescent="0.4">
      <c r="A2" s="110"/>
      <c r="B2" s="110"/>
      <c r="C2" s="110"/>
      <c r="D2" s="110"/>
      <c r="E2" s="110"/>
      <c r="F2" s="110"/>
    </row>
    <row r="3" spans="1:6" x14ac:dyDescent="0.2">
      <c r="A3" s="159" t="s">
        <v>13</v>
      </c>
      <c r="B3" s="161" t="s">
        <v>14</v>
      </c>
      <c r="C3" s="161" t="s">
        <v>15</v>
      </c>
      <c r="D3" s="161" t="s">
        <v>16</v>
      </c>
      <c r="E3" s="161" t="s">
        <v>17</v>
      </c>
      <c r="F3" s="179" t="s">
        <v>19</v>
      </c>
    </row>
    <row r="4" spans="1:6" ht="13.5" thickBot="1" x14ac:dyDescent="0.25">
      <c r="A4" s="177"/>
      <c r="B4" s="178"/>
      <c r="C4" s="178"/>
      <c r="D4" s="178"/>
      <c r="E4" s="178"/>
      <c r="F4" s="180"/>
    </row>
    <row r="5" spans="1:6" x14ac:dyDescent="0.2">
      <c r="A5" s="135">
        <v>1</v>
      </c>
      <c r="B5" s="135">
        <v>2018</v>
      </c>
      <c r="C5" s="135" t="s">
        <v>155</v>
      </c>
      <c r="D5" s="139" t="s">
        <v>156</v>
      </c>
      <c r="E5" s="140" t="s">
        <v>157</v>
      </c>
      <c r="F5" s="136">
        <v>1905</v>
      </c>
    </row>
    <row r="6" spans="1:6" s="138" customFormat="1" x14ac:dyDescent="0.2">
      <c r="A6" s="135">
        <v>2</v>
      </c>
      <c r="B6" s="135">
        <v>2018</v>
      </c>
      <c r="C6" s="135" t="s">
        <v>155</v>
      </c>
      <c r="D6" s="141" t="s">
        <v>180</v>
      </c>
      <c r="E6" s="142" t="s">
        <v>137</v>
      </c>
      <c r="F6" s="136">
        <v>18796</v>
      </c>
    </row>
    <row r="7" spans="1:6" x14ac:dyDescent="0.2">
      <c r="A7" s="135">
        <v>3</v>
      </c>
      <c r="B7" s="135">
        <v>2018</v>
      </c>
      <c r="C7" s="135" t="s">
        <v>155</v>
      </c>
      <c r="D7" s="139" t="s">
        <v>158</v>
      </c>
      <c r="E7" s="140" t="s">
        <v>159</v>
      </c>
      <c r="F7" s="136">
        <v>24615</v>
      </c>
    </row>
    <row r="8" spans="1:6" s="143" customFormat="1" ht="12.75" customHeight="1" x14ac:dyDescent="0.2">
      <c r="A8" s="135">
        <v>4</v>
      </c>
      <c r="B8" s="135">
        <v>2018</v>
      </c>
      <c r="C8" s="135" t="s">
        <v>150</v>
      </c>
      <c r="D8" s="145" t="s">
        <v>181</v>
      </c>
      <c r="E8" s="146" t="s">
        <v>182</v>
      </c>
      <c r="F8" s="136">
        <v>1692</v>
      </c>
    </row>
    <row r="9" spans="1:6" s="143" customFormat="1" ht="13.5" customHeight="1" x14ac:dyDescent="0.2">
      <c r="A9" s="135">
        <v>5</v>
      </c>
      <c r="B9" s="135">
        <v>2018</v>
      </c>
      <c r="C9" s="135" t="s">
        <v>150</v>
      </c>
      <c r="D9" s="145" t="s">
        <v>181</v>
      </c>
      <c r="E9" s="146" t="s">
        <v>182</v>
      </c>
      <c r="F9" s="136">
        <v>843</v>
      </c>
    </row>
    <row r="10" spans="1:6" s="143" customFormat="1" x14ac:dyDescent="0.2">
      <c r="A10" s="135">
        <v>6</v>
      </c>
      <c r="B10" s="135">
        <v>2018</v>
      </c>
      <c r="C10" s="135" t="s">
        <v>150</v>
      </c>
      <c r="D10" s="145" t="s">
        <v>183</v>
      </c>
      <c r="E10" s="146" t="s">
        <v>184</v>
      </c>
      <c r="F10" s="136">
        <v>1650</v>
      </c>
    </row>
    <row r="11" spans="1:6" s="143" customFormat="1" ht="24" x14ac:dyDescent="0.2">
      <c r="A11" s="135">
        <v>7</v>
      </c>
      <c r="B11" s="135">
        <v>2018</v>
      </c>
      <c r="C11" s="135" t="s">
        <v>150</v>
      </c>
      <c r="D11" s="145" t="s">
        <v>185</v>
      </c>
      <c r="E11" s="146" t="s">
        <v>186</v>
      </c>
      <c r="F11" s="136">
        <v>2054</v>
      </c>
    </row>
    <row r="12" spans="1:6" s="143" customFormat="1" x14ac:dyDescent="0.2">
      <c r="A12" s="135">
        <v>8</v>
      </c>
      <c r="B12" s="135">
        <v>2018</v>
      </c>
      <c r="C12" s="135" t="s">
        <v>150</v>
      </c>
      <c r="D12" s="145" t="s">
        <v>136</v>
      </c>
      <c r="E12" s="146" t="s">
        <v>137</v>
      </c>
      <c r="F12" s="136">
        <v>24965</v>
      </c>
    </row>
    <row r="13" spans="1:6" ht="12.75" customHeight="1" x14ac:dyDescent="0.2">
      <c r="A13" s="135">
        <v>9</v>
      </c>
      <c r="B13" s="135">
        <v>2018</v>
      </c>
      <c r="C13" s="135" t="s">
        <v>150</v>
      </c>
      <c r="D13" s="141" t="s">
        <v>160</v>
      </c>
      <c r="E13" s="142" t="s">
        <v>161</v>
      </c>
      <c r="F13" s="136">
        <v>61191</v>
      </c>
    </row>
    <row r="14" spans="1:6" ht="13.5" customHeight="1" x14ac:dyDescent="0.2">
      <c r="A14" s="135">
        <v>10</v>
      </c>
      <c r="B14" s="135">
        <v>2018</v>
      </c>
      <c r="C14" s="135" t="s">
        <v>150</v>
      </c>
      <c r="D14" s="139" t="s">
        <v>162</v>
      </c>
      <c r="E14" s="140" t="s">
        <v>163</v>
      </c>
      <c r="F14" s="136">
        <v>4272</v>
      </c>
    </row>
    <row r="15" spans="1:6" x14ac:dyDescent="0.2">
      <c r="A15" s="135">
        <v>11</v>
      </c>
      <c r="B15" s="135">
        <v>2018</v>
      </c>
      <c r="C15" s="135" t="s">
        <v>150</v>
      </c>
      <c r="D15" s="139" t="s">
        <v>164</v>
      </c>
      <c r="E15" s="140" t="s">
        <v>165</v>
      </c>
      <c r="F15" s="136">
        <v>4556</v>
      </c>
    </row>
    <row r="16" spans="1:6" x14ac:dyDescent="0.2">
      <c r="A16" s="135">
        <v>12</v>
      </c>
      <c r="B16" s="135">
        <v>2018</v>
      </c>
      <c r="C16" s="135" t="s">
        <v>132</v>
      </c>
      <c r="D16" s="139" t="s">
        <v>166</v>
      </c>
      <c r="E16" s="140" t="s">
        <v>167</v>
      </c>
      <c r="F16" s="136">
        <v>18137</v>
      </c>
    </row>
    <row r="17" spans="1:6" x14ac:dyDescent="0.2">
      <c r="A17" s="135">
        <v>13</v>
      </c>
      <c r="B17" s="135">
        <v>2018</v>
      </c>
      <c r="C17" s="135" t="s">
        <v>132</v>
      </c>
      <c r="D17" s="139" t="s">
        <v>168</v>
      </c>
      <c r="E17" s="140" t="s">
        <v>169</v>
      </c>
      <c r="F17" s="136">
        <v>4855</v>
      </c>
    </row>
    <row r="18" spans="1:6" ht="12.75" customHeight="1" x14ac:dyDescent="0.2">
      <c r="A18" s="135">
        <v>14</v>
      </c>
      <c r="B18" s="135">
        <v>2018</v>
      </c>
      <c r="C18" s="135" t="s">
        <v>132</v>
      </c>
      <c r="D18" s="139" t="s">
        <v>170</v>
      </c>
      <c r="E18" s="140" t="s">
        <v>171</v>
      </c>
      <c r="F18" s="136">
        <v>6415</v>
      </c>
    </row>
    <row r="19" spans="1:6" s="143" customFormat="1" ht="13.5" customHeight="1" x14ac:dyDescent="0.2">
      <c r="A19" s="135">
        <v>15</v>
      </c>
      <c r="B19" s="135">
        <v>2018</v>
      </c>
      <c r="C19" s="135" t="s">
        <v>132</v>
      </c>
      <c r="D19" s="145"/>
      <c r="E19" s="146" t="s">
        <v>182</v>
      </c>
      <c r="F19" s="136">
        <v>365</v>
      </c>
    </row>
    <row r="20" spans="1:6" x14ac:dyDescent="0.2">
      <c r="A20" s="135">
        <v>16</v>
      </c>
      <c r="B20" s="135">
        <v>2018</v>
      </c>
      <c r="C20" s="135" t="s">
        <v>134</v>
      </c>
      <c r="D20" s="139" t="s">
        <v>172</v>
      </c>
      <c r="E20" s="140" t="s">
        <v>173</v>
      </c>
      <c r="F20" s="136">
        <v>565</v>
      </c>
    </row>
    <row r="21" spans="1:6" s="143" customFormat="1" x14ac:dyDescent="0.2">
      <c r="A21" s="135">
        <v>17</v>
      </c>
      <c r="B21" s="135">
        <v>2018</v>
      </c>
      <c r="C21" s="135" t="s">
        <v>134</v>
      </c>
      <c r="D21" s="145" t="s">
        <v>136</v>
      </c>
      <c r="E21" s="146" t="s">
        <v>151</v>
      </c>
      <c r="F21" s="136">
        <v>2558</v>
      </c>
    </row>
    <row r="22" spans="1:6" s="143" customFormat="1" x14ac:dyDescent="0.2">
      <c r="A22" s="135">
        <v>18</v>
      </c>
      <c r="B22" s="135">
        <v>2018</v>
      </c>
      <c r="C22" s="135" t="s">
        <v>134</v>
      </c>
      <c r="D22" s="145"/>
      <c r="E22" s="146" t="s">
        <v>195</v>
      </c>
      <c r="F22" s="136">
        <v>2500</v>
      </c>
    </row>
    <row r="23" spans="1:6" s="143" customFormat="1" ht="12.75" customHeight="1" x14ac:dyDescent="0.2">
      <c r="A23" s="135">
        <v>19</v>
      </c>
      <c r="B23" s="135">
        <v>2018</v>
      </c>
      <c r="C23" s="135" t="s">
        <v>138</v>
      </c>
      <c r="D23" s="145" t="s">
        <v>187</v>
      </c>
      <c r="E23" s="146" t="s">
        <v>139</v>
      </c>
      <c r="F23" s="136">
        <v>351</v>
      </c>
    </row>
    <row r="24" spans="1:6" s="143" customFormat="1" ht="13.5" customHeight="1" x14ac:dyDescent="0.2">
      <c r="A24" s="135">
        <v>20</v>
      </c>
      <c r="B24" s="135">
        <v>2018</v>
      </c>
      <c r="C24" s="135" t="s">
        <v>138</v>
      </c>
      <c r="D24" s="145" t="s">
        <v>188</v>
      </c>
      <c r="E24" s="146" t="s">
        <v>139</v>
      </c>
      <c r="F24" s="136">
        <v>351</v>
      </c>
    </row>
    <row r="25" spans="1:6" s="143" customFormat="1" x14ac:dyDescent="0.2">
      <c r="A25" s="135">
        <v>21</v>
      </c>
      <c r="B25" s="135">
        <v>2018</v>
      </c>
      <c r="C25" s="135" t="s">
        <v>138</v>
      </c>
      <c r="D25" s="145" t="s">
        <v>188</v>
      </c>
      <c r="E25" s="146" t="s">
        <v>139</v>
      </c>
      <c r="F25" s="136">
        <v>236</v>
      </c>
    </row>
    <row r="26" spans="1:6" s="143" customFormat="1" x14ac:dyDescent="0.2">
      <c r="A26" s="135">
        <v>22</v>
      </c>
      <c r="B26" s="135">
        <v>2018</v>
      </c>
      <c r="C26" s="135" t="s">
        <v>138</v>
      </c>
      <c r="D26" s="145" t="s">
        <v>189</v>
      </c>
      <c r="E26" s="146" t="s">
        <v>139</v>
      </c>
      <c r="F26" s="136">
        <v>236</v>
      </c>
    </row>
    <row r="27" spans="1:6" s="143" customFormat="1" x14ac:dyDescent="0.2">
      <c r="A27" s="135">
        <v>23</v>
      </c>
      <c r="B27" s="135">
        <v>2018</v>
      </c>
      <c r="C27" s="135" t="s">
        <v>138</v>
      </c>
      <c r="D27" s="145" t="s">
        <v>190</v>
      </c>
      <c r="E27" s="146" t="s">
        <v>139</v>
      </c>
      <c r="F27" s="136">
        <v>351</v>
      </c>
    </row>
    <row r="28" spans="1:6" s="143" customFormat="1" ht="12.75" customHeight="1" x14ac:dyDescent="0.2">
      <c r="A28" s="135">
        <v>24</v>
      </c>
      <c r="B28" s="135">
        <v>2018</v>
      </c>
      <c r="C28" s="135" t="s">
        <v>138</v>
      </c>
      <c r="D28" s="145" t="s">
        <v>131</v>
      </c>
      <c r="E28" s="146" t="s">
        <v>139</v>
      </c>
      <c r="F28" s="136">
        <v>1118</v>
      </c>
    </row>
    <row r="29" spans="1:6" s="143" customFormat="1" ht="13.5" customHeight="1" x14ac:dyDescent="0.2">
      <c r="A29" s="135">
        <v>25</v>
      </c>
      <c r="B29" s="135">
        <v>2018</v>
      </c>
      <c r="C29" s="135" t="s">
        <v>138</v>
      </c>
      <c r="D29" s="145" t="s">
        <v>130</v>
      </c>
      <c r="E29" s="146" t="s">
        <v>152</v>
      </c>
      <c r="F29" s="136">
        <v>1645</v>
      </c>
    </row>
    <row r="30" spans="1:6" x14ac:dyDescent="0.2">
      <c r="A30" s="135">
        <v>26</v>
      </c>
      <c r="B30" s="135">
        <v>2018</v>
      </c>
      <c r="C30" s="135" t="s">
        <v>135</v>
      </c>
      <c r="D30" s="139" t="s">
        <v>174</v>
      </c>
      <c r="E30" s="140" t="s">
        <v>175</v>
      </c>
      <c r="F30" s="136">
        <v>2711</v>
      </c>
    </row>
    <row r="31" spans="1:6" x14ac:dyDescent="0.2">
      <c r="A31" s="135">
        <v>27</v>
      </c>
      <c r="B31" s="135">
        <v>2018</v>
      </c>
      <c r="C31" s="135" t="s">
        <v>135</v>
      </c>
      <c r="D31" s="139" t="s">
        <v>176</v>
      </c>
      <c r="E31" s="140" t="s">
        <v>177</v>
      </c>
      <c r="F31" s="136">
        <v>3965</v>
      </c>
    </row>
    <row r="32" spans="1:6" x14ac:dyDescent="0.2">
      <c r="A32" s="135">
        <v>28</v>
      </c>
      <c r="B32" s="135">
        <v>2018</v>
      </c>
      <c r="C32" s="135" t="s">
        <v>135</v>
      </c>
      <c r="D32" s="139" t="s">
        <v>178</v>
      </c>
      <c r="E32" s="140" t="s">
        <v>179</v>
      </c>
      <c r="F32" s="136">
        <v>4603</v>
      </c>
    </row>
    <row r="33" spans="1:6" ht="12.75" customHeight="1" x14ac:dyDescent="0.2">
      <c r="A33" s="135">
        <v>29</v>
      </c>
      <c r="B33" s="135">
        <v>2018</v>
      </c>
      <c r="C33" s="135" t="s">
        <v>135</v>
      </c>
      <c r="D33" s="145" t="s">
        <v>183</v>
      </c>
      <c r="E33" s="146" t="s">
        <v>191</v>
      </c>
      <c r="F33" s="136">
        <v>352</v>
      </c>
    </row>
    <row r="34" spans="1:6" ht="13.5" customHeight="1" x14ac:dyDescent="0.2">
      <c r="A34" s="135">
        <v>30</v>
      </c>
      <c r="B34" s="135">
        <v>2018</v>
      </c>
      <c r="C34" s="135" t="s">
        <v>135</v>
      </c>
      <c r="D34" s="145" t="s">
        <v>189</v>
      </c>
      <c r="E34" s="146" t="s">
        <v>191</v>
      </c>
      <c r="F34" s="136">
        <v>352</v>
      </c>
    </row>
    <row r="35" spans="1:6" x14ac:dyDescent="0.2">
      <c r="A35" s="135">
        <v>31</v>
      </c>
      <c r="B35" s="135">
        <v>2018</v>
      </c>
      <c r="C35" s="135" t="s">
        <v>135</v>
      </c>
      <c r="D35" s="145" t="s">
        <v>192</v>
      </c>
      <c r="E35" s="146" t="s">
        <v>191</v>
      </c>
      <c r="F35" s="136">
        <v>352</v>
      </c>
    </row>
    <row r="36" spans="1:6" x14ac:dyDescent="0.2">
      <c r="A36" s="135">
        <v>32</v>
      </c>
      <c r="B36" s="135">
        <v>2018</v>
      </c>
      <c r="C36" s="135" t="s">
        <v>135</v>
      </c>
      <c r="D36" s="145" t="s">
        <v>193</v>
      </c>
      <c r="E36" s="146" t="s">
        <v>191</v>
      </c>
      <c r="F36" s="136">
        <v>352</v>
      </c>
    </row>
    <row r="37" spans="1:6" x14ac:dyDescent="0.2">
      <c r="A37" s="135">
        <v>33</v>
      </c>
      <c r="B37" s="135">
        <v>2018</v>
      </c>
      <c r="C37" s="135" t="s">
        <v>135</v>
      </c>
      <c r="D37" s="144" t="s">
        <v>194</v>
      </c>
      <c r="E37" s="144" t="s">
        <v>191</v>
      </c>
      <c r="F37" s="136">
        <v>352</v>
      </c>
    </row>
    <row r="38" spans="1:6" x14ac:dyDescent="0.2">
      <c r="A38" s="135">
        <v>34</v>
      </c>
      <c r="B38" s="135">
        <v>2018</v>
      </c>
      <c r="C38" s="135" t="s">
        <v>135</v>
      </c>
      <c r="D38" s="144" t="s">
        <v>130</v>
      </c>
      <c r="E38" s="144" t="s">
        <v>152</v>
      </c>
      <c r="F38" s="136">
        <v>1170</v>
      </c>
    </row>
    <row r="39" spans="1:6" s="137" customFormat="1" ht="13.5" thickBot="1" x14ac:dyDescent="0.25">
      <c r="A39" s="173" t="s">
        <v>21</v>
      </c>
      <c r="B39" s="174"/>
      <c r="C39" s="174"/>
      <c r="D39" s="174"/>
      <c r="E39" s="175"/>
      <c r="F39" s="136">
        <v>18236.382460000001</v>
      </c>
    </row>
    <row r="40" spans="1:6" ht="15.75" thickBot="1" x14ac:dyDescent="0.3">
      <c r="A40" s="155" t="s">
        <v>22</v>
      </c>
      <c r="B40" s="156"/>
      <c r="C40" s="156"/>
      <c r="D40" s="156"/>
      <c r="E40" s="157"/>
      <c r="F40" s="92">
        <v>218667.38245999999</v>
      </c>
    </row>
    <row r="41" spans="1:6" ht="15" x14ac:dyDescent="0.25">
      <c r="A41" s="105"/>
      <c r="B41" s="105"/>
      <c r="C41" s="105"/>
      <c r="D41" s="105"/>
      <c r="E41" s="105"/>
      <c r="F41" s="106"/>
    </row>
    <row r="42" spans="1:6" ht="15" x14ac:dyDescent="0.25">
      <c r="A42" s="105"/>
      <c r="B42" s="105"/>
      <c r="C42" s="105"/>
      <c r="D42" s="105"/>
      <c r="E42" s="105"/>
      <c r="F42" s="106"/>
    </row>
    <row r="45" spans="1:6" ht="12.75" customHeight="1" x14ac:dyDescent="0.2">
      <c r="A45" s="75" t="s">
        <v>129</v>
      </c>
      <c r="B45" s="75"/>
      <c r="C45" s="75"/>
      <c r="D45" s="75"/>
      <c r="E45" s="75"/>
    </row>
  </sheetData>
  <mergeCells count="9">
    <mergeCell ref="A39:E39"/>
    <mergeCell ref="A40:E40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10" ht="93.75" customHeight="1" x14ac:dyDescent="0.35">
      <c r="A3" s="181" t="s">
        <v>96</v>
      </c>
      <c r="B3" s="181"/>
      <c r="C3" s="181"/>
      <c r="D3" s="181"/>
      <c r="E3" s="181"/>
      <c r="F3" s="181"/>
      <c r="G3" s="181"/>
    </row>
    <row r="5" spans="1:10" ht="15.75" x14ac:dyDescent="0.25">
      <c r="A5" s="182" t="s">
        <v>83</v>
      </c>
      <c r="B5" s="182"/>
      <c r="C5" s="182"/>
      <c r="D5" s="182"/>
      <c r="E5" s="182"/>
      <c r="F5" s="182"/>
      <c r="G5" s="25">
        <v>23208.33</v>
      </c>
    </row>
    <row r="6" spans="1:10" ht="13.5" thickBot="1" x14ac:dyDescent="0.25"/>
    <row r="7" spans="1:10" ht="63.75" thickBot="1" x14ac:dyDescent="0.3">
      <c r="A7" s="26"/>
      <c r="B7" s="27" t="s">
        <v>55</v>
      </c>
      <c r="C7" s="27" t="s">
        <v>56</v>
      </c>
      <c r="D7" s="32" t="s">
        <v>57</v>
      </c>
      <c r="E7" s="27" t="s">
        <v>58</v>
      </c>
      <c r="F7" s="27" t="s">
        <v>59</v>
      </c>
      <c r="G7" s="33" t="s">
        <v>60</v>
      </c>
    </row>
    <row r="8" spans="1:10" ht="15" customHeight="1" x14ac:dyDescent="0.2">
      <c r="A8" s="4" t="s">
        <v>62</v>
      </c>
      <c r="B8" s="5">
        <f>'выборка 15'!AM15</f>
        <v>51136.66</v>
      </c>
      <c r="C8" s="5">
        <f>'выборка 15'!AP15</f>
        <v>29603.79</v>
      </c>
      <c r="D8" s="34">
        <f>'расход по дому ТО'!I24</f>
        <v>51179.269399999997</v>
      </c>
      <c r="E8" s="5">
        <v>15994.76</v>
      </c>
      <c r="F8" s="5"/>
      <c r="G8" s="184">
        <f>C14-D14</f>
        <v>-25658.635399999992</v>
      </c>
    </row>
    <row r="9" spans="1:10" ht="33" customHeight="1" x14ac:dyDescent="0.2">
      <c r="A9" s="3" t="s">
        <v>63</v>
      </c>
      <c r="B9" s="2">
        <v>0</v>
      </c>
      <c r="C9" s="2">
        <v>0</v>
      </c>
      <c r="D9" s="34">
        <f>('выборка 15'!B3*1.74)*1</f>
        <v>3759.096</v>
      </c>
      <c r="E9" s="2"/>
      <c r="F9" s="2"/>
      <c r="G9" s="185"/>
    </row>
    <row r="10" spans="1:10" ht="31.5" customHeight="1" x14ac:dyDescent="0.2">
      <c r="A10" s="3" t="s">
        <v>64</v>
      </c>
      <c r="B10" s="2"/>
      <c r="C10" s="2"/>
      <c r="D10" s="34">
        <f>('выборка 15'!B4*0.15)*1</f>
        <v>324.06</v>
      </c>
      <c r="E10" s="2"/>
      <c r="F10" s="2"/>
      <c r="G10" s="185"/>
    </row>
    <row r="11" spans="1:10" ht="15" customHeight="1" x14ac:dyDescent="0.2">
      <c r="A11" s="4" t="s">
        <v>65</v>
      </c>
      <c r="B11" s="2">
        <v>0</v>
      </c>
      <c r="C11" s="2">
        <v>0</v>
      </c>
      <c r="D11" s="34"/>
      <c r="E11" s="2"/>
      <c r="F11" s="2"/>
      <c r="G11" s="185"/>
    </row>
    <row r="12" spans="1:10" ht="26.25" customHeight="1" x14ac:dyDescent="0.2">
      <c r="A12" s="3" t="s">
        <v>66</v>
      </c>
      <c r="B12" s="2">
        <v>0</v>
      </c>
      <c r="C12" s="2">
        <v>0</v>
      </c>
      <c r="D12" s="34"/>
      <c r="E12" s="2"/>
      <c r="F12" s="2"/>
      <c r="G12" s="185"/>
    </row>
    <row r="13" spans="1:10" ht="34.5" customHeight="1" thickBot="1" x14ac:dyDescent="0.25">
      <c r="A13" s="35" t="s">
        <v>67</v>
      </c>
      <c r="B13" s="8">
        <v>0</v>
      </c>
      <c r="C13" s="8">
        <v>0</v>
      </c>
      <c r="D13" s="64"/>
      <c r="E13" s="8"/>
      <c r="F13" s="8"/>
      <c r="G13" s="185"/>
    </row>
    <row r="14" spans="1:10" ht="15" customHeight="1" thickBot="1" x14ac:dyDescent="0.3">
      <c r="A14" s="28" t="s">
        <v>75</v>
      </c>
      <c r="B14" s="29">
        <f t="shared" ref="B14:C14" si="0">SUM(B8:B13)</f>
        <v>51136.66</v>
      </c>
      <c r="C14" s="29">
        <f t="shared" si="0"/>
        <v>29603.79</v>
      </c>
      <c r="D14" s="30">
        <f>SUM(D8:D13)</f>
        <v>55262.425399999993</v>
      </c>
      <c r="E14" s="29">
        <f>SUM(E8:E13)</f>
        <v>15994.76</v>
      </c>
      <c r="F14" s="29"/>
      <c r="G14" s="53">
        <f>SUM(G8)</f>
        <v>-25658.635399999992</v>
      </c>
      <c r="J14" s="36"/>
    </row>
    <row r="15" spans="1:10" ht="15" customHeight="1" x14ac:dyDescent="0.25">
      <c r="A15" s="62"/>
      <c r="B15" s="62"/>
      <c r="C15" s="62"/>
      <c r="D15" s="63"/>
      <c r="E15" s="62"/>
      <c r="F15" s="62"/>
      <c r="G15" s="63"/>
    </row>
    <row r="16" spans="1:10" ht="15.75" x14ac:dyDescent="0.25">
      <c r="A16" s="182" t="s">
        <v>97</v>
      </c>
      <c r="B16" s="182"/>
      <c r="C16" s="182"/>
      <c r="D16" s="182"/>
      <c r="E16" s="182"/>
      <c r="F16" s="182"/>
      <c r="G16" s="31">
        <f>G5+C14-D14</f>
        <v>-2450.3053999999902</v>
      </c>
    </row>
    <row r="17" spans="1:7" ht="15" customHeight="1" x14ac:dyDescent="0.25">
      <c r="A17" s="62"/>
      <c r="B17" s="62"/>
      <c r="C17" s="62"/>
      <c r="D17" s="63"/>
      <c r="E17" s="62"/>
      <c r="F17" s="62"/>
      <c r="G17" s="63"/>
    </row>
    <row r="18" spans="1:7" ht="15" customHeight="1" x14ac:dyDescent="0.25">
      <c r="A18" s="62"/>
      <c r="B18" s="62"/>
      <c r="C18" s="62"/>
      <c r="D18" s="63"/>
      <c r="E18" s="62"/>
      <c r="F18" s="62"/>
      <c r="G18" s="63"/>
    </row>
    <row r="19" spans="1:7" ht="15" customHeight="1" x14ac:dyDescent="0.25">
      <c r="A19" s="62"/>
      <c r="B19" s="62"/>
      <c r="C19" s="62"/>
      <c r="D19" s="63"/>
      <c r="E19" s="62"/>
      <c r="F19" s="62"/>
      <c r="G19" s="63"/>
    </row>
    <row r="20" spans="1:7" ht="15.75" x14ac:dyDescent="0.25">
      <c r="A20" s="182" t="s">
        <v>83</v>
      </c>
      <c r="B20" s="182"/>
      <c r="C20" s="182"/>
      <c r="D20" s="182"/>
      <c r="E20" s="182"/>
      <c r="F20" s="182"/>
      <c r="G20" s="31">
        <v>11426.19</v>
      </c>
    </row>
    <row r="21" spans="1:7" ht="15" customHeight="1" thickBot="1" x14ac:dyDescent="0.3">
      <c r="A21" s="62"/>
      <c r="B21" s="62"/>
      <c r="C21" s="62"/>
      <c r="D21" s="63"/>
      <c r="E21" s="62"/>
      <c r="F21" s="62"/>
      <c r="G21" s="63"/>
    </row>
    <row r="22" spans="1:7" ht="15" customHeight="1" thickBot="1" x14ac:dyDescent="0.25">
      <c r="A22" s="65" t="s">
        <v>76</v>
      </c>
      <c r="B22" s="19">
        <f>'выборка 15'!Q15</f>
        <v>4061.42</v>
      </c>
      <c r="C22" s="19">
        <f>'выборка 15'!T15</f>
        <v>2398.44</v>
      </c>
      <c r="D22" s="66">
        <v>0</v>
      </c>
      <c r="E22" s="19">
        <v>389.67</v>
      </c>
      <c r="F22" s="19">
        <v>0</v>
      </c>
      <c r="G22" s="67">
        <f>C22-D22</f>
        <v>2398.44</v>
      </c>
    </row>
    <row r="23" spans="1:7" x14ac:dyDescent="0.2">
      <c r="G23" s="36"/>
    </row>
    <row r="24" spans="1:7" ht="15.75" x14ac:dyDescent="0.25">
      <c r="A24" s="182" t="s">
        <v>97</v>
      </c>
      <c r="B24" s="182"/>
      <c r="C24" s="182"/>
      <c r="D24" s="182"/>
      <c r="E24" s="182"/>
      <c r="F24" s="182"/>
      <c r="G24" s="31">
        <f>G20+C22-D22</f>
        <v>13824.630000000001</v>
      </c>
    </row>
    <row r="27" spans="1:7" x14ac:dyDescent="0.2">
      <c r="A27" s="183" t="s">
        <v>93</v>
      </c>
      <c r="B27" s="183"/>
      <c r="C27" s="183"/>
      <c r="D27" s="183"/>
      <c r="E27" s="18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18</vt:lpstr>
      <vt:lpstr>расход по дому ТР 18</vt:lpstr>
      <vt:lpstr>Р и Сотчет18</vt:lpstr>
      <vt:lpstr>Р И С расход18</vt:lpstr>
      <vt:lpstr>отчет сод. жилья</vt:lpstr>
      <vt:lpstr>расход по дому ТО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2019-03-04T07:10:02Z</cp:lastPrinted>
  <dcterms:created xsi:type="dcterms:W3CDTF">2015-02-24T21:57:31Z</dcterms:created>
  <dcterms:modified xsi:type="dcterms:W3CDTF">2019-03-17T11:24:02Z</dcterms:modified>
</cp:coreProperties>
</file>