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катерина\Desktop\"/>
    </mc:Choice>
  </mc:AlternateContent>
  <bookViews>
    <workbookView xWindow="0" yWindow="0" windowWidth="20490" windowHeight="7455" firstSheet="2" activeTab="2"/>
  </bookViews>
  <sheets>
    <sheet name="выборка 15" sheetId="3" state="hidden" r:id="rId1"/>
    <sheet name="общий отчет по дому за 15 г" sheetId="1" state="hidden" r:id="rId2"/>
    <sheet name="отчет тек. ремонт" sheetId="4" r:id="rId3"/>
    <sheet name="расход по дому ТР 15" sheetId="2" r:id="rId4"/>
    <sheet name="отчет сод. жилья" sheetId="5" state="hidden" r:id="rId5"/>
    <sheet name="расход по дому ТО" sheetId="6" state="hidden" r:id="rId6"/>
  </sheets>
  <externalReferences>
    <externalReference r:id="rId7"/>
  </externalReferences>
  <calcPr calcId="152511"/>
</workbook>
</file>

<file path=xl/calcChain.xml><?xml version="1.0" encoding="utf-8"?>
<calcChain xmlns="http://schemas.openxmlformats.org/spreadsheetml/2006/main">
  <c r="H24" i="2" l="1"/>
  <c r="D9" i="4" l="1"/>
  <c r="D8" i="4"/>
  <c r="C7" i="4"/>
  <c r="B7" i="4"/>
  <c r="B10" i="4" s="1"/>
  <c r="E17" i="4"/>
  <c r="E15" i="4"/>
  <c r="C10" i="4"/>
  <c r="D10" i="5"/>
  <c r="D9" i="5"/>
  <c r="AI15" i="3"/>
  <c r="AF15" i="3"/>
  <c r="E8" i="1"/>
  <c r="E14" i="5"/>
  <c r="E7" i="1" s="1"/>
  <c r="E14" i="3"/>
  <c r="E13" i="3"/>
  <c r="E12" i="3"/>
  <c r="E11" i="3"/>
  <c r="E10" i="3"/>
  <c r="E9" i="3"/>
  <c r="E8" i="3"/>
  <c r="E7" i="3"/>
  <c r="E6" i="3"/>
  <c r="E5" i="3"/>
  <c r="E4" i="3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M3" i="3"/>
  <c r="AK3" i="3"/>
  <c r="AJ3" i="3"/>
  <c r="AL3" i="3" s="1"/>
  <c r="AG3" i="3"/>
  <c r="H3" i="3"/>
  <c r="N3" i="3" s="1"/>
  <c r="E3" i="3"/>
  <c r="AK15" i="3" l="1"/>
  <c r="AL15" i="3"/>
  <c r="H16" i="6" s="1"/>
  <c r="H17" i="6" s="1"/>
  <c r="D8" i="5" s="1"/>
  <c r="D14" i="5" s="1"/>
  <c r="G15" i="3"/>
  <c r="D15" i="3"/>
  <c r="E6" i="1" l="1"/>
  <c r="AH15" i="3" l="1"/>
  <c r="AE15" i="3"/>
  <c r="AJ15" i="3"/>
  <c r="C8" i="5" s="1"/>
  <c r="AG15" i="3"/>
  <c r="B8" i="5" s="1"/>
  <c r="B14" i="5" s="1"/>
  <c r="C7" i="1" s="1"/>
  <c r="C15" i="3"/>
  <c r="C6" i="1" s="1"/>
  <c r="F15" i="3"/>
  <c r="I15" i="3"/>
  <c r="J15" i="3"/>
  <c r="K15" i="3"/>
  <c r="L15" i="3"/>
  <c r="O15" i="3"/>
  <c r="P15" i="3"/>
  <c r="Q15" i="3"/>
  <c r="R15" i="3"/>
  <c r="S15" i="3"/>
  <c r="T15" i="3"/>
  <c r="U15" i="3"/>
  <c r="C11" i="1" s="1"/>
  <c r="V15" i="3"/>
  <c r="D11" i="1" s="1"/>
  <c r="W15" i="3"/>
  <c r="X15" i="3"/>
  <c r="Y15" i="3"/>
  <c r="C13" i="1" s="1"/>
  <c r="Z15" i="3"/>
  <c r="D13" i="1" s="1"/>
  <c r="AA15" i="3"/>
  <c r="C15" i="1" s="1"/>
  <c r="AB15" i="3"/>
  <c r="D15" i="1" s="1"/>
  <c r="F15" i="1" s="1"/>
  <c r="AC15" i="3"/>
  <c r="C16" i="1" s="1"/>
  <c r="AD15" i="3"/>
  <c r="D16" i="1" s="1"/>
  <c r="M15" i="3"/>
  <c r="H15" i="3"/>
  <c r="E15" i="3"/>
  <c r="D6" i="1" l="1"/>
  <c r="C22" i="5"/>
  <c r="D8" i="1" s="1"/>
  <c r="C14" i="5"/>
  <c r="B22" i="5"/>
  <c r="C8" i="1" s="1"/>
  <c r="N15" i="3"/>
  <c r="H25" i="2" l="1"/>
  <c r="D7" i="4" s="1"/>
  <c r="D10" i="4" s="1"/>
  <c r="E11" i="4" s="1"/>
  <c r="G16" i="5"/>
  <c r="F7" i="1" s="1"/>
  <c r="D7" i="1"/>
  <c r="G8" i="5"/>
  <c r="G14" i="5" s="1"/>
  <c r="G22" i="5"/>
  <c r="G24" i="5"/>
  <c r="F8" i="1" s="1"/>
  <c r="F6" i="1" l="1"/>
</calcChain>
</file>

<file path=xl/sharedStrings.xml><?xml version="1.0" encoding="utf-8"?>
<sst xmlns="http://schemas.openxmlformats.org/spreadsheetml/2006/main" count="173" uniqueCount="133">
  <si>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</si>
  <si>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</si>
  <si>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</si>
  <si>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</si>
  <si>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</si>
  <si>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</si>
  <si>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</si>
  <si>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</si>
  <si>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</si>
  <si>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</si>
  <si>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</si>
  <si>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</si>
  <si>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</si>
  <si>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</si>
  <si>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</si>
  <si>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</si>
  <si>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</si>
  <si>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</si>
  <si>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</si>
  <si>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</si>
  <si>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</si>
  <si>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</si>
  <si>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кол-во</t>
  </si>
  <si>
    <t>сумма ден. Средств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</si>
  <si>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</si>
  <si>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</si>
  <si>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</si>
  <si>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</si>
  <si>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</si>
  <si>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</si>
  <si>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</si>
  <si>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</si>
  <si>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</si>
  <si>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</si>
  <si>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</si>
  <si>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</si>
  <si>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</si>
  <si>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</si>
  <si>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</si>
  <si>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</si>
  <si>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</si>
  <si>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</si>
  <si>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</si>
  <si>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</si>
  <si>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</si>
  <si>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</si>
  <si>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</si>
  <si>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</si>
  <si>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</si>
  <si>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</si>
  <si>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</si>
  <si>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</si>
  <si>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</si>
  <si>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</si>
  <si>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</si>
  <si>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</si>
  <si>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</si>
  <si>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</si>
  <si>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</si>
  <si>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</si>
  <si>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</si>
  <si>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</si>
  <si>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</si>
  <si>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</si>
  <si>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</si>
  <si>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</si>
  <si>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Ремонт жилья: итого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</si>
  <si>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</si>
  <si>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</si>
  <si>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</si>
  <si>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</si>
  <si>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</si>
  <si>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</si>
  <si>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</si>
  <si>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</si>
  <si>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</si>
  <si>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</si>
  <si>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</si>
  <si>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</si>
  <si>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</si>
  <si>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</si>
  <si>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</si>
  <si>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Б. Бульварная, 8-1</t>
  </si>
  <si>
    <t>в доме по адресу ул. Б. Бульварная, 8-1</t>
  </si>
  <si>
    <t>Генеральный директор ООО УО "ТаганСервис"____________________________________________Балаев А.С.</t>
  </si>
  <si>
    <t>июнь</t>
  </si>
  <si>
    <t>подъезд №2 этаж №3</t>
  </si>
  <si>
    <t>Ремонт электроосвещения в подъезде</t>
  </si>
  <si>
    <t>Брехов Ю.А.</t>
  </si>
  <si>
    <t>Генеральный директор ООО У0 "ТаганСервис"____________________________________________Брехов Ю.А.</t>
  </si>
  <si>
    <t>Генеральный директор ООО У0 "ТаганСервис"           __________________________              Брехов Ю.А.</t>
  </si>
  <si>
    <t>Информация о собранных и израсходованных денежных средствах по статье "Содержание Жилья" за период с 01.06.2015 г по 30.07.2015 г по адресу Б. Бульварная, 8-1</t>
  </si>
  <si>
    <t>Остаток денежных средств дома на 31.07.2015 г</t>
  </si>
  <si>
    <t>Остаток денежных средств дома на 01.06.2015 г</t>
  </si>
  <si>
    <t>за период с 01.06.2015 по 31.07.2015 гг.</t>
  </si>
  <si>
    <t>в доме по  адресу Б. Бульварная, 8-1 за период с 01.06.2015 по 31.07.2015гг.</t>
  </si>
  <si>
    <t>июль</t>
  </si>
  <si>
    <t>(кв. 53), подъезд №1</t>
  </si>
  <si>
    <t>Ремонт щита этажного</t>
  </si>
  <si>
    <t>подъезд №2</t>
  </si>
  <si>
    <t>Устройство аншлага (информационная табличка)</t>
  </si>
  <si>
    <t>придомовая территория</t>
  </si>
  <si>
    <t>Покос травы</t>
  </si>
  <si>
    <t>50 м2</t>
  </si>
  <si>
    <t>Содержание и Ремонт жилья</t>
  </si>
  <si>
    <t>Остаток денежных средств дома на 31.12.2015 г</t>
  </si>
  <si>
    <t>дебиторская задолженность жителей по состоянию на 01.01.2016 г составляет</t>
  </si>
  <si>
    <t>август</t>
  </si>
  <si>
    <t>гидравлическое испытание внутридомовой системы ЦО</t>
  </si>
  <si>
    <t>1233 м/п</t>
  </si>
  <si>
    <t>ремонт внутридомовой системы ЦО</t>
  </si>
  <si>
    <t>сентябрь</t>
  </si>
  <si>
    <t>кв.11,15,19</t>
  </si>
  <si>
    <t>смена труб стояка ХВС</t>
  </si>
  <si>
    <t>7м/п</t>
  </si>
  <si>
    <t>кв.2,3</t>
  </si>
  <si>
    <t>устранение засора труб КНС (выпуск)</t>
  </si>
  <si>
    <t>3м/п</t>
  </si>
  <si>
    <t>октябрь</t>
  </si>
  <si>
    <t>запуск системы ЦО</t>
  </si>
  <si>
    <t>осенний осмотр</t>
  </si>
  <si>
    <t>подвал</t>
  </si>
  <si>
    <t>дезинсекция подвального помещения</t>
  </si>
  <si>
    <t>255,57 м2</t>
  </si>
  <si>
    <t>декабрь</t>
  </si>
  <si>
    <t>кровля</t>
  </si>
  <si>
    <t>ремонт мягкой кровли</t>
  </si>
  <si>
    <t>52,63 м2</t>
  </si>
  <si>
    <t>подъезд 2</t>
  </si>
  <si>
    <t xml:space="preserve">Информация о выполненных работах по статье "Содержание и Ремонт жилья" по адресу Б. Бульварная, 8-1  за период 01.06.2015 г по 31.12.2015 г </t>
  </si>
  <si>
    <t>Генеральный директор ООО У0 "ТаганСервис"____________________________________________</t>
  </si>
  <si>
    <t>Информация о собранных и израсходованных денежных средствах по статье "Ремонт и Содержание Жилья" за период с 01.06.2015 г по 31.12.2015 г по адресу Б. Бульварная, 8-1</t>
  </si>
  <si>
    <t>переходящее сальдо на 01.06.15 г (соглашение от 29.05.2015г.)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</si>
</sst>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0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23" xfId="0" applyBorder="1"/>
    <xf numFmtId="0" fontId="0" fillId="0" borderId="24" xfId="0" applyBorder="1"/>
    <xf numFmtId="0" fontId="1" fillId="0" borderId="3" xfId="0" applyFont="1" applyBorder="1"/>
    <xf numFmtId="0" fontId="1" fillId="0" borderId="23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5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3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3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30" xfId="0" applyNumberFormat="1" applyBorder="1" applyAlignment="1">
      <alignment vertical="center"/>
    </xf>
    <xf numFmtId="0" fontId="0" fillId="0" borderId="31" xfId="0" applyNumberFormat="1" applyBorder="1" applyAlignment="1">
      <alignment horizontal="center" vertical="center"/>
    </xf>
    <xf numFmtId="164" fontId="0" fillId="0" borderId="32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24" xfId="0" applyNumberFormat="1" applyFont="1" applyBorder="1"/>
    <xf numFmtId="0" fontId="1" fillId="0" borderId="34" xfId="0" applyFont="1" applyBorder="1" applyAlignment="1">
      <alignment wrapText="1"/>
    </xf>
    <xf numFmtId="0" fontId="0" fillId="0" borderId="35" xfId="0" applyBorder="1"/>
    <xf numFmtId="0" fontId="1" fillId="0" borderId="37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0" fillId="0" borderId="30" xfId="0" applyBorder="1"/>
    <xf numFmtId="0" fontId="1" fillId="0" borderId="39" xfId="0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3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4" xfId="0" applyNumberFormat="1" applyFill="1" applyBorder="1" applyAlignment="1">
      <alignment horizontal="center" vertical="center"/>
    </xf>
    <xf numFmtId="2" fontId="0" fillId="0" borderId="36" xfId="0" applyNumberFormat="1" applyBorder="1"/>
    <xf numFmtId="2" fontId="0" fillId="0" borderId="38" xfId="0" applyNumberFormat="1" applyBorder="1"/>
    <xf numFmtId="2" fontId="0" fillId="0" borderId="30" xfId="0" applyNumberFormat="1" applyBorder="1"/>
    <xf numFmtId="0" fontId="1" fillId="0" borderId="0" xfId="0" applyFont="1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wrapText="1"/>
    </xf>
    <xf numFmtId="0" fontId="0" fillId="0" borderId="15" xfId="0" applyBorder="1" applyAlignment="1">
      <alignment wrapText="1"/>
    </xf>
    <xf numFmtId="0" fontId="9" fillId="0" borderId="0" xfId="0" applyFont="1"/>
    <xf numFmtId="2" fontId="9" fillId="0" borderId="0" xfId="0" applyNumberFormat="1" applyFont="1"/>
    <xf numFmtId="0" fontId="1" fillId="0" borderId="0" xfId="0" applyFont="1" applyFill="1" applyBorder="1" applyAlignment="1"/>
    <xf numFmtId="4" fontId="0" fillId="0" borderId="1" xfId="0" applyNumberFormat="1" applyBorder="1"/>
    <xf numFmtId="4" fontId="4" fillId="0" borderId="12" xfId="0" applyNumberFormat="1" applyFont="1" applyBorder="1"/>
    <xf numFmtId="4" fontId="4" fillId="0" borderId="0" xfId="0" applyNumberFormat="1" applyFont="1"/>
    <xf numFmtId="4" fontId="6" fillId="0" borderId="1" xfId="0" applyNumberFormat="1" applyFont="1" applyBorder="1" applyAlignment="1">
      <alignment wrapText="1"/>
    </xf>
    <xf numFmtId="4" fontId="0" fillId="0" borderId="3" xfId="0" applyNumberFormat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9" fillId="0" borderId="5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6" fillId="0" borderId="5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4" fillId="0" borderId="40" xfId="0" applyNumberFormat="1" applyFont="1" applyBorder="1" applyAlignment="1">
      <alignment horizontal="center"/>
    </xf>
    <xf numFmtId="4" fontId="4" fillId="0" borderId="43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2" fontId="0" fillId="0" borderId="4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40" xfId="0" applyNumberFormat="1" applyFont="1" applyBorder="1" applyAlignment="1">
      <alignment horizontal="left" vertical="center"/>
    </xf>
    <xf numFmtId="0" fontId="4" fillId="0" borderId="41" xfId="0" applyNumberFormat="1" applyFont="1" applyBorder="1" applyAlignment="1">
      <alignment horizontal="left" vertical="center"/>
    </xf>
    <xf numFmtId="0" fontId="4" fillId="0" borderId="42" xfId="0" applyNumberFormat="1" applyFont="1" applyBorder="1" applyAlignment="1">
      <alignment horizontal="left" vertical="center"/>
    </xf>
    <xf numFmtId="0" fontId="8" fillId="0" borderId="3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AF12">
            <v>106323.20999999999</v>
          </cell>
          <cell r="AH12">
            <v>101185.61</v>
          </cell>
          <cell r="AJ12">
            <v>1517.78415</v>
          </cell>
          <cell r="AL12">
            <v>70.243949999999998</v>
          </cell>
          <cell r="BB12">
            <v>22769.292000000005</v>
          </cell>
          <cell r="BD12">
            <v>1962.8700000000003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R1" workbookViewId="0">
      <selection activeCell="AH11" sqref="AH11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3" t="s">
        <v>27</v>
      </c>
      <c r="B2" s="14" t="s">
        <v>28</v>
      </c>
      <c r="C2" s="14" t="s">
        <v>29</v>
      </c>
      <c r="D2" s="14" t="s">
        <v>31</v>
      </c>
      <c r="E2" s="17" t="s">
        <v>38</v>
      </c>
      <c r="F2" s="14" t="s">
        <v>30</v>
      </c>
      <c r="G2" s="14" t="s">
        <v>32</v>
      </c>
      <c r="H2" s="17" t="s">
        <v>39</v>
      </c>
      <c r="I2" s="14" t="s">
        <v>33</v>
      </c>
      <c r="J2" s="14" t="s">
        <v>34</v>
      </c>
      <c r="K2" s="14" t="s">
        <v>56</v>
      </c>
      <c r="L2" s="14" t="s">
        <v>35</v>
      </c>
      <c r="M2" s="17" t="s">
        <v>36</v>
      </c>
      <c r="N2" s="17" t="s">
        <v>37</v>
      </c>
      <c r="O2" s="15" t="s">
        <v>40</v>
      </c>
      <c r="P2" s="15" t="s">
        <v>41</v>
      </c>
      <c r="Q2" s="15" t="s">
        <v>42</v>
      </c>
      <c r="R2" s="15" t="s">
        <v>43</v>
      </c>
      <c r="S2" s="15" t="s">
        <v>44</v>
      </c>
      <c r="T2" s="15" t="s">
        <v>45</v>
      </c>
      <c r="U2" s="15" t="s">
        <v>46</v>
      </c>
      <c r="V2" s="15" t="s">
        <v>47</v>
      </c>
      <c r="W2" s="15" t="s">
        <v>48</v>
      </c>
      <c r="X2" s="15" t="s">
        <v>49</v>
      </c>
      <c r="Y2" s="15" t="s">
        <v>50</v>
      </c>
      <c r="Z2" s="15" t="s">
        <v>51</v>
      </c>
      <c r="AA2" s="15" t="s">
        <v>52</v>
      </c>
      <c r="AB2" s="15" t="s">
        <v>53</v>
      </c>
      <c r="AC2" s="15" t="s">
        <v>54</v>
      </c>
      <c r="AD2" s="16" t="s">
        <v>55</v>
      </c>
      <c r="AE2" s="14" t="s">
        <v>58</v>
      </c>
      <c r="AF2" s="14" t="s">
        <v>31</v>
      </c>
      <c r="AG2" s="17" t="s">
        <v>38</v>
      </c>
      <c r="AH2" s="14" t="s">
        <v>59</v>
      </c>
      <c r="AI2" s="14" t="s">
        <v>32</v>
      </c>
      <c r="AJ2" s="17" t="s">
        <v>39</v>
      </c>
      <c r="AK2" s="17" t="s">
        <v>79</v>
      </c>
      <c r="AL2" s="17" t="s">
        <v>37</v>
      </c>
    </row>
    <row r="3" spans="1:38" x14ac:dyDescent="0.2">
      <c r="A3" s="12" t="s">
        <v>82</v>
      </c>
      <c r="B3" s="5">
        <v>1869.4</v>
      </c>
      <c r="C3" s="5">
        <v>0</v>
      </c>
      <c r="D3" s="5">
        <v>0</v>
      </c>
      <c r="E3" s="18">
        <f>C3+D3</f>
        <v>0</v>
      </c>
      <c r="F3" s="5">
        <v>0</v>
      </c>
      <c r="G3" s="5">
        <v>0</v>
      </c>
      <c r="H3" s="18">
        <f>F3+G3</f>
        <v>0</v>
      </c>
      <c r="I3" s="5">
        <v>0</v>
      </c>
      <c r="J3" s="5">
        <v>0</v>
      </c>
      <c r="K3" s="5">
        <v>0</v>
      </c>
      <c r="L3" s="5">
        <v>0</v>
      </c>
      <c r="M3" s="18">
        <f>(I3+J3+L3)*1.5%</f>
        <v>0</v>
      </c>
      <c r="N3" s="20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18">
        <f>AE3+AF3</f>
        <v>0</v>
      </c>
      <c r="AH3" s="5">
        <v>0</v>
      </c>
      <c r="AI3" s="5">
        <v>0</v>
      </c>
      <c r="AJ3" s="18">
        <f>AH3+AI3</f>
        <v>0</v>
      </c>
      <c r="AK3" s="54">
        <f>AB3*1.5%</f>
        <v>0</v>
      </c>
      <c r="AL3" s="20">
        <f>AJ3*1.5%</f>
        <v>0</v>
      </c>
    </row>
    <row r="4" spans="1:38" x14ac:dyDescent="0.2">
      <c r="A4" s="12" t="s">
        <v>82</v>
      </c>
      <c r="B4" s="5">
        <v>1869.4</v>
      </c>
      <c r="C4" s="5">
        <v>0</v>
      </c>
      <c r="D4" s="5">
        <v>0</v>
      </c>
      <c r="E4" s="18">
        <f t="shared" ref="E4:E14" si="0">C4+D4</f>
        <v>0</v>
      </c>
      <c r="F4" s="5">
        <v>0</v>
      </c>
      <c r="G4" s="5">
        <v>0</v>
      </c>
      <c r="H4" s="18">
        <f t="shared" ref="H4:H14" si="1">F4+G4</f>
        <v>0</v>
      </c>
      <c r="I4" s="5">
        <v>0</v>
      </c>
      <c r="J4" s="5">
        <v>0</v>
      </c>
      <c r="K4" s="5">
        <v>0</v>
      </c>
      <c r="L4" s="5">
        <v>0</v>
      </c>
      <c r="M4" s="18">
        <f t="shared" ref="M4:M14" si="2">(I4+J4+L4)*1.5%</f>
        <v>0</v>
      </c>
      <c r="N4" s="20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18">
        <f t="shared" ref="AG4:AG14" si="4">AE4+AF4</f>
        <v>0</v>
      </c>
      <c r="AH4" s="5">
        <v>0</v>
      </c>
      <c r="AI4" s="5">
        <v>0</v>
      </c>
      <c r="AJ4" s="18">
        <f t="shared" ref="AJ4:AJ14" si="5">AH4+AI4</f>
        <v>0</v>
      </c>
      <c r="AK4" s="54">
        <f t="shared" ref="AK4:AK14" si="6">AB4*1.5%</f>
        <v>0</v>
      </c>
      <c r="AL4" s="20">
        <f t="shared" ref="AL4:AL14" si="7">AJ4*1.5%</f>
        <v>0</v>
      </c>
    </row>
    <row r="5" spans="1:38" x14ac:dyDescent="0.2">
      <c r="A5" s="12" t="s">
        <v>82</v>
      </c>
      <c r="B5" s="5">
        <v>1869.4</v>
      </c>
      <c r="C5" s="5">
        <v>0</v>
      </c>
      <c r="D5" s="5">
        <v>0</v>
      </c>
      <c r="E5" s="18">
        <f t="shared" si="0"/>
        <v>0</v>
      </c>
      <c r="F5" s="5">
        <v>0</v>
      </c>
      <c r="G5" s="5">
        <v>0</v>
      </c>
      <c r="H5" s="18">
        <f t="shared" si="1"/>
        <v>0</v>
      </c>
      <c r="I5" s="5">
        <v>0</v>
      </c>
      <c r="J5" s="5">
        <v>0</v>
      </c>
      <c r="K5" s="5">
        <v>0</v>
      </c>
      <c r="L5" s="5">
        <v>0</v>
      </c>
      <c r="M5" s="18">
        <f t="shared" si="2"/>
        <v>0</v>
      </c>
      <c r="N5" s="20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18">
        <f t="shared" si="4"/>
        <v>0</v>
      </c>
      <c r="AH5" s="5">
        <v>0</v>
      </c>
      <c r="AI5" s="5">
        <v>0</v>
      </c>
      <c r="AJ5" s="18">
        <f t="shared" si="5"/>
        <v>0</v>
      </c>
      <c r="AK5" s="54">
        <f t="shared" si="6"/>
        <v>0</v>
      </c>
      <c r="AL5" s="20">
        <f t="shared" si="7"/>
        <v>0</v>
      </c>
    </row>
    <row r="6" spans="1:38" x14ac:dyDescent="0.2">
      <c r="A6" s="12" t="s">
        <v>82</v>
      </c>
      <c r="B6" s="5">
        <v>1869.4</v>
      </c>
      <c r="C6" s="5">
        <v>0</v>
      </c>
      <c r="D6" s="5">
        <v>0</v>
      </c>
      <c r="E6" s="18">
        <f t="shared" si="0"/>
        <v>0</v>
      </c>
      <c r="F6" s="5">
        <v>0</v>
      </c>
      <c r="G6" s="5">
        <v>0</v>
      </c>
      <c r="H6" s="18">
        <f t="shared" si="1"/>
        <v>0</v>
      </c>
      <c r="I6" s="5">
        <v>0</v>
      </c>
      <c r="J6" s="5">
        <v>0</v>
      </c>
      <c r="K6" s="5">
        <v>0</v>
      </c>
      <c r="L6" s="5">
        <v>0</v>
      </c>
      <c r="M6" s="18">
        <f t="shared" si="2"/>
        <v>0</v>
      </c>
      <c r="N6" s="20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18">
        <f t="shared" si="4"/>
        <v>0</v>
      </c>
      <c r="AH6" s="5">
        <v>0</v>
      </c>
      <c r="AI6" s="5">
        <v>0</v>
      </c>
      <c r="AJ6" s="18">
        <f t="shared" si="5"/>
        <v>0</v>
      </c>
      <c r="AK6" s="54">
        <f t="shared" si="6"/>
        <v>0</v>
      </c>
      <c r="AL6" s="20">
        <f t="shared" si="7"/>
        <v>0</v>
      </c>
    </row>
    <row r="7" spans="1:38" x14ac:dyDescent="0.2">
      <c r="A7" s="12" t="s">
        <v>82</v>
      </c>
      <c r="B7" s="5">
        <v>1869.4</v>
      </c>
      <c r="C7" s="5">
        <v>0</v>
      </c>
      <c r="D7" s="5">
        <v>0</v>
      </c>
      <c r="E7" s="18">
        <f t="shared" si="0"/>
        <v>0</v>
      </c>
      <c r="F7" s="5">
        <v>0</v>
      </c>
      <c r="G7" s="5">
        <v>0</v>
      </c>
      <c r="H7" s="18">
        <f t="shared" si="1"/>
        <v>0</v>
      </c>
      <c r="I7" s="5">
        <v>0</v>
      </c>
      <c r="J7" s="5">
        <v>0</v>
      </c>
      <c r="K7" s="5">
        <v>0</v>
      </c>
      <c r="L7" s="5">
        <v>0</v>
      </c>
      <c r="M7" s="18">
        <f t="shared" si="2"/>
        <v>0</v>
      </c>
      <c r="N7" s="20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18">
        <f t="shared" si="4"/>
        <v>0</v>
      </c>
      <c r="AH7" s="5">
        <v>0</v>
      </c>
      <c r="AI7" s="5">
        <v>0</v>
      </c>
      <c r="AJ7" s="18">
        <f t="shared" si="5"/>
        <v>0</v>
      </c>
      <c r="AK7" s="54">
        <f t="shared" si="6"/>
        <v>0</v>
      </c>
      <c r="AL7" s="20">
        <f t="shared" si="7"/>
        <v>0</v>
      </c>
    </row>
    <row r="8" spans="1:38" x14ac:dyDescent="0.2">
      <c r="A8" s="12" t="s">
        <v>82</v>
      </c>
      <c r="B8" s="5">
        <v>1869.4</v>
      </c>
      <c r="C8" s="2">
        <v>7571.19</v>
      </c>
      <c r="D8" s="2">
        <v>0</v>
      </c>
      <c r="E8" s="18">
        <f t="shared" si="0"/>
        <v>7571.19</v>
      </c>
      <c r="F8" s="2">
        <v>221.94</v>
      </c>
      <c r="G8" s="2">
        <v>0</v>
      </c>
      <c r="H8" s="18">
        <f t="shared" si="1"/>
        <v>221.94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3.3290999999999999</v>
      </c>
      <c r="O8" s="2">
        <v>1046.8599999999999</v>
      </c>
      <c r="P8" s="2">
        <v>30.69</v>
      </c>
      <c r="Q8" s="2">
        <v>0</v>
      </c>
      <c r="R8" s="2">
        <v>0</v>
      </c>
      <c r="S8" s="2">
        <v>0</v>
      </c>
      <c r="T8" s="2">
        <v>0</v>
      </c>
      <c r="U8" s="2">
        <v>4673.5</v>
      </c>
      <c r="V8" s="2">
        <v>137</v>
      </c>
      <c r="W8" s="2">
        <v>0</v>
      </c>
      <c r="X8" s="2">
        <v>0</v>
      </c>
      <c r="Y8" s="2">
        <v>3364.92</v>
      </c>
      <c r="Z8" s="2">
        <v>98.64</v>
      </c>
      <c r="AA8" s="2">
        <v>560.82000000000005</v>
      </c>
      <c r="AB8" s="2">
        <v>16.440000000000001</v>
      </c>
      <c r="AC8" s="2">
        <v>3850.96</v>
      </c>
      <c r="AD8" s="2">
        <v>112.89</v>
      </c>
      <c r="AE8" s="2">
        <v>8692.83</v>
      </c>
      <c r="AF8" s="2">
        <v>0</v>
      </c>
      <c r="AG8" s="18">
        <f t="shared" si="4"/>
        <v>8692.83</v>
      </c>
      <c r="AH8" s="2">
        <v>254.82</v>
      </c>
      <c r="AI8" s="2">
        <v>0</v>
      </c>
      <c r="AJ8" s="18">
        <f t="shared" si="5"/>
        <v>254.82</v>
      </c>
      <c r="AK8" s="54">
        <f t="shared" si="6"/>
        <v>0.24660000000000001</v>
      </c>
      <c r="AL8" s="20">
        <f t="shared" si="7"/>
        <v>3.8222999999999998</v>
      </c>
    </row>
    <row r="9" spans="1:38" x14ac:dyDescent="0.2">
      <c r="A9" s="12" t="s">
        <v>82</v>
      </c>
      <c r="B9" s="5">
        <v>1869.4</v>
      </c>
      <c r="C9" s="2">
        <v>0</v>
      </c>
      <c r="D9" s="2">
        <v>0</v>
      </c>
      <c r="E9" s="18">
        <f t="shared" si="0"/>
        <v>0</v>
      </c>
      <c r="F9" s="2">
        <v>6781.43</v>
      </c>
      <c r="G9" s="2">
        <v>0</v>
      </c>
      <c r="H9" s="18">
        <f t="shared" si="1"/>
        <v>6781.43</v>
      </c>
      <c r="I9" s="2">
        <v>0</v>
      </c>
      <c r="J9" s="2">
        <v>0</v>
      </c>
      <c r="K9" s="2">
        <v>0</v>
      </c>
      <c r="L9" s="2">
        <v>0</v>
      </c>
      <c r="M9" s="18">
        <f t="shared" si="2"/>
        <v>0</v>
      </c>
      <c r="N9" s="20">
        <f t="shared" si="3"/>
        <v>101.72145</v>
      </c>
      <c r="O9" s="2">
        <v>1121.6400000000001</v>
      </c>
      <c r="P9" s="2">
        <v>1207.3499999999999</v>
      </c>
      <c r="Q9" s="2">
        <v>0</v>
      </c>
      <c r="R9" s="2">
        <v>0</v>
      </c>
      <c r="S9" s="2">
        <v>0</v>
      </c>
      <c r="T9" s="2">
        <v>0</v>
      </c>
      <c r="U9" s="2">
        <v>4673.5</v>
      </c>
      <c r="V9" s="2">
        <v>5309.74</v>
      </c>
      <c r="W9" s="2">
        <v>0</v>
      </c>
      <c r="X9" s="2">
        <v>0</v>
      </c>
      <c r="Y9" s="2">
        <v>3514.46</v>
      </c>
      <c r="Z9" s="2">
        <v>3903.92</v>
      </c>
      <c r="AA9" s="2">
        <v>654.41</v>
      </c>
      <c r="AB9" s="2">
        <v>659.67</v>
      </c>
      <c r="AC9" s="2">
        <v>4075.28</v>
      </c>
      <c r="AD9" s="2">
        <v>4429.1499999999996</v>
      </c>
      <c r="AE9" s="2">
        <v>16880.7</v>
      </c>
      <c r="AF9" s="2">
        <v>0</v>
      </c>
      <c r="AG9" s="18">
        <f t="shared" si="4"/>
        <v>16880.7</v>
      </c>
      <c r="AH9" s="2">
        <v>11845.02</v>
      </c>
      <c r="AI9" s="2">
        <v>0</v>
      </c>
      <c r="AJ9" s="18">
        <f t="shared" si="5"/>
        <v>11845.02</v>
      </c>
      <c r="AK9" s="54">
        <f t="shared" si="6"/>
        <v>9.8950499999999995</v>
      </c>
      <c r="AL9" s="20">
        <f t="shared" si="7"/>
        <v>177.67529999999999</v>
      </c>
    </row>
    <row r="10" spans="1:38" x14ac:dyDescent="0.2">
      <c r="A10" s="12" t="s">
        <v>82</v>
      </c>
      <c r="B10" s="5">
        <v>1869.4</v>
      </c>
      <c r="C10" s="2">
        <v>2208.64</v>
      </c>
      <c r="D10" s="2">
        <v>0</v>
      </c>
      <c r="E10" s="18">
        <f t="shared" si="0"/>
        <v>2208.64</v>
      </c>
      <c r="F10" s="2">
        <v>309.22000000000003</v>
      </c>
      <c r="G10" s="2">
        <v>0</v>
      </c>
      <c r="H10" s="18">
        <f t="shared" si="1"/>
        <v>309.22000000000003</v>
      </c>
      <c r="I10" s="2">
        <v>0</v>
      </c>
      <c r="J10" s="2">
        <v>0</v>
      </c>
      <c r="K10" s="2">
        <v>0</v>
      </c>
      <c r="L10" s="2">
        <v>0</v>
      </c>
      <c r="M10" s="18">
        <f t="shared" si="2"/>
        <v>0</v>
      </c>
      <c r="N10" s="20">
        <f t="shared" si="3"/>
        <v>4.6383000000000001</v>
      </c>
      <c r="O10" s="2">
        <v>1121.6400000000001</v>
      </c>
      <c r="P10" s="2">
        <v>828.93</v>
      </c>
      <c r="Q10" s="2">
        <v>0</v>
      </c>
      <c r="R10" s="2">
        <v>0</v>
      </c>
      <c r="S10" s="2">
        <v>0</v>
      </c>
      <c r="T10" s="2">
        <v>0</v>
      </c>
      <c r="U10" s="2">
        <v>4673.5</v>
      </c>
      <c r="V10" s="2">
        <v>3466.54</v>
      </c>
      <c r="W10" s="2">
        <v>0</v>
      </c>
      <c r="X10" s="2">
        <v>0</v>
      </c>
      <c r="Y10" s="2">
        <v>3514.46</v>
      </c>
      <c r="Z10" s="2">
        <v>2731.6</v>
      </c>
      <c r="AA10" s="2">
        <v>654.41</v>
      </c>
      <c r="AB10" s="2">
        <v>481.58</v>
      </c>
      <c r="AC10" s="2">
        <v>4075.28</v>
      </c>
      <c r="AD10" s="2">
        <v>3013.68</v>
      </c>
      <c r="AE10" s="2">
        <v>14880.7</v>
      </c>
      <c r="AF10" s="2">
        <v>0</v>
      </c>
      <c r="AG10" s="18">
        <f t="shared" si="4"/>
        <v>14880.7</v>
      </c>
      <c r="AH10" s="2">
        <v>12186.84</v>
      </c>
      <c r="AI10" s="2">
        <v>0</v>
      </c>
      <c r="AJ10" s="18">
        <f t="shared" si="5"/>
        <v>12186.84</v>
      </c>
      <c r="AK10" s="54">
        <f t="shared" si="6"/>
        <v>7.2236999999999991</v>
      </c>
      <c r="AL10" s="20">
        <f t="shared" si="7"/>
        <v>182.80259999999998</v>
      </c>
    </row>
    <row r="11" spans="1:38" x14ac:dyDescent="0.2">
      <c r="A11" s="12" t="s">
        <v>82</v>
      </c>
      <c r="B11" s="5">
        <v>1869.4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8">
        <f t="shared" si="4"/>
        <v>0</v>
      </c>
      <c r="AH11" s="2"/>
      <c r="AI11" s="2"/>
      <c r="AJ11" s="18">
        <f t="shared" si="5"/>
        <v>0</v>
      </c>
      <c r="AK11" s="54">
        <f t="shared" si="6"/>
        <v>0</v>
      </c>
      <c r="AL11" s="20">
        <f t="shared" si="7"/>
        <v>0</v>
      </c>
    </row>
    <row r="12" spans="1:38" x14ac:dyDescent="0.2">
      <c r="A12" s="12" t="s">
        <v>82</v>
      </c>
      <c r="B12" s="5">
        <v>1869.4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8">
        <f t="shared" si="4"/>
        <v>0</v>
      </c>
      <c r="AH12" s="2"/>
      <c r="AI12" s="2"/>
      <c r="AJ12" s="18">
        <f t="shared" si="5"/>
        <v>0</v>
      </c>
      <c r="AK12" s="54">
        <f t="shared" si="6"/>
        <v>0</v>
      </c>
      <c r="AL12" s="20">
        <f t="shared" si="7"/>
        <v>0</v>
      </c>
    </row>
    <row r="13" spans="1:38" x14ac:dyDescent="0.2">
      <c r="A13" s="12" t="s">
        <v>82</v>
      </c>
      <c r="B13" s="5">
        <v>1869.4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8">
        <f t="shared" si="4"/>
        <v>0</v>
      </c>
      <c r="AH13" s="2"/>
      <c r="AI13" s="2"/>
      <c r="AJ13" s="18">
        <f t="shared" si="5"/>
        <v>0</v>
      </c>
      <c r="AK13" s="54">
        <f t="shared" si="6"/>
        <v>0</v>
      </c>
      <c r="AL13" s="20">
        <f t="shared" si="7"/>
        <v>0</v>
      </c>
    </row>
    <row r="14" spans="1:38" ht="13.5" thickBot="1" x14ac:dyDescent="0.25">
      <c r="A14" s="12" t="s">
        <v>82</v>
      </c>
      <c r="B14" s="5">
        <v>1869.4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8">
        <f t="shared" si="4"/>
        <v>0</v>
      </c>
      <c r="AH14" s="8"/>
      <c r="AI14" s="8"/>
      <c r="AJ14" s="18">
        <f t="shared" si="5"/>
        <v>0</v>
      </c>
      <c r="AK14" s="54">
        <f t="shared" si="6"/>
        <v>0</v>
      </c>
      <c r="AL14" s="20">
        <f t="shared" si="7"/>
        <v>0</v>
      </c>
    </row>
    <row r="15" spans="1:38" ht="13.5" thickBot="1" x14ac:dyDescent="0.25">
      <c r="A15" s="10" t="s">
        <v>26</v>
      </c>
      <c r="B15" s="9">
        <v>0</v>
      </c>
      <c r="C15" s="9">
        <f t="shared" ref="C15:G15" si="8">SUM(C3:C14)</f>
        <v>9779.83</v>
      </c>
      <c r="D15" s="9">
        <f t="shared" si="8"/>
        <v>0</v>
      </c>
      <c r="E15" s="19">
        <f t="shared" si="8"/>
        <v>9779.83</v>
      </c>
      <c r="F15" s="9">
        <f t="shared" si="8"/>
        <v>7312.59</v>
      </c>
      <c r="G15" s="9">
        <f t="shared" si="8"/>
        <v>0</v>
      </c>
      <c r="H15" s="19">
        <f t="shared" ref="H15:AE15" si="9">SUM(H3:H14)</f>
        <v>7312.59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19">
        <f t="shared" si="9"/>
        <v>0</v>
      </c>
      <c r="N15" s="21">
        <f t="shared" si="9"/>
        <v>109.68885</v>
      </c>
      <c r="O15" s="10">
        <f t="shared" si="9"/>
        <v>3290.1400000000003</v>
      </c>
      <c r="P15" s="9">
        <f t="shared" si="9"/>
        <v>2066.9699999999998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t="shared" si="9"/>
        <v>0</v>
      </c>
      <c r="U15" s="9">
        <f t="shared" si="9"/>
        <v>14020.5</v>
      </c>
      <c r="V15" s="9">
        <f t="shared" si="9"/>
        <v>8913.2799999999988</v>
      </c>
      <c r="W15" s="9">
        <f t="shared" si="9"/>
        <v>0</v>
      </c>
      <c r="X15" s="9">
        <f t="shared" si="9"/>
        <v>0</v>
      </c>
      <c r="Y15" s="9">
        <f t="shared" si="9"/>
        <v>10393.84</v>
      </c>
      <c r="Z15" s="9">
        <f t="shared" si="9"/>
        <v>6734.16</v>
      </c>
      <c r="AA15" s="9">
        <f t="shared" si="9"/>
        <v>1869.6399999999999</v>
      </c>
      <c r="AB15" s="9">
        <f t="shared" si="9"/>
        <v>1157.69</v>
      </c>
      <c r="AC15" s="9">
        <f t="shared" si="9"/>
        <v>12001.52</v>
      </c>
      <c r="AD15" s="11">
        <f t="shared" si="9"/>
        <v>7555.7199999999993</v>
      </c>
      <c r="AE15" s="9">
        <f t="shared" si="9"/>
        <v>40454.229999999996</v>
      </c>
      <c r="AF15" s="9">
        <f>SUM(AF3:AF14)</f>
        <v>0</v>
      </c>
      <c r="AG15" s="19">
        <f>SUM(AG3:AG14)</f>
        <v>40454.229999999996</v>
      </c>
      <c r="AH15" s="9">
        <f>SUM(AH3:AH14)</f>
        <v>24286.68</v>
      </c>
      <c r="AI15" s="9">
        <f>SUM(AI3:AI14)</f>
        <v>0</v>
      </c>
      <c r="AJ15" s="19">
        <f>SUM(AJ3:AJ14)</f>
        <v>24286.68</v>
      </c>
      <c r="AK15" s="19">
        <f t="shared" ref="AK15" si="10">SUM(AK3:AK14)</f>
        <v>17.365349999999999</v>
      </c>
      <c r="AL15" s="21">
        <f t="shared" ref="AL15" si="11">SUM(AL3:AL14)</f>
        <v>364.30020000000002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topLeftCell="A7" workbookViewId="0">
      <selection activeCell="D22" sqref="D22:D23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86" t="s">
        <v>13</v>
      </c>
      <c r="C2" s="86"/>
      <c r="D2" s="86"/>
      <c r="E2" s="86"/>
      <c r="F2" s="86"/>
    </row>
    <row r="3" spans="2:9" ht="26.25" customHeight="1" x14ac:dyDescent="0.35">
      <c r="B3" s="85" t="s">
        <v>95</v>
      </c>
      <c r="C3" s="85"/>
      <c r="D3" s="85"/>
      <c r="E3" s="85"/>
      <c r="F3" s="85"/>
      <c r="G3" s="1"/>
      <c r="H3" s="1"/>
      <c r="I3" s="1"/>
    </row>
    <row r="4" spans="2:9" ht="30" customHeight="1" thickBot="1" x14ac:dyDescent="0.25">
      <c r="B4" s="85"/>
      <c r="C4" s="85"/>
      <c r="D4" s="85"/>
      <c r="E4" s="85"/>
      <c r="F4" s="85"/>
    </row>
    <row r="5" spans="2:9" ht="60.75" thickBot="1" x14ac:dyDescent="0.3">
      <c r="B5" s="6" t="s">
        <v>0</v>
      </c>
      <c r="C5" s="6" t="s">
        <v>11</v>
      </c>
      <c r="D5" s="6" t="s">
        <v>12</v>
      </c>
      <c r="E5" s="7" t="s">
        <v>14</v>
      </c>
      <c r="F5" s="7" t="s">
        <v>15</v>
      </c>
    </row>
    <row r="6" spans="2:9" x14ac:dyDescent="0.2">
      <c r="B6" s="56" t="s">
        <v>1</v>
      </c>
      <c r="C6" s="57">
        <f>'отчет тек. ремонт'!B12</f>
        <v>0</v>
      </c>
      <c r="D6" s="57">
        <f>'отчет тек. ремонт'!C12</f>
        <v>0</v>
      </c>
      <c r="E6" s="57" t="e">
        <f>'отчет тек. ремонт'!#REF!</f>
        <v>#REF!</v>
      </c>
      <c r="F6" s="70" t="e">
        <f>'отчет тек. ремонт'!#REF!</f>
        <v>#REF!</v>
      </c>
    </row>
    <row r="7" spans="2:9" x14ac:dyDescent="0.2">
      <c r="B7" s="58" t="s">
        <v>57</v>
      </c>
      <c r="C7" s="5">
        <f>'отчет сод. жилья'!B14</f>
        <v>40454.229999999996</v>
      </c>
      <c r="D7" s="5">
        <f>'отчет сод. жилья'!C14</f>
        <v>24286.68</v>
      </c>
      <c r="E7" s="5">
        <f>'отчет сод. жилья'!E14</f>
        <v>389.47</v>
      </c>
      <c r="F7" s="71">
        <f>'отчет сод. жилья'!G16</f>
        <v>53655.632449999997</v>
      </c>
    </row>
    <row r="8" spans="2:9" ht="25.5" x14ac:dyDescent="0.2">
      <c r="B8" s="59" t="s">
        <v>2</v>
      </c>
      <c r="C8" s="2">
        <f>'отчет сод. жилья'!B22</f>
        <v>3290.1400000000003</v>
      </c>
      <c r="D8" s="22">
        <f>'отчет сод. жилья'!C22</f>
        <v>2066.9699999999998</v>
      </c>
      <c r="E8" s="2">
        <f>'отчет сод. жилья'!E22</f>
        <v>227.41</v>
      </c>
      <c r="F8" s="72">
        <f>'отчет сод. жилья'!G24</f>
        <v>3762.5099999999998</v>
      </c>
    </row>
    <row r="9" spans="2:9" ht="27.75" customHeight="1" x14ac:dyDescent="0.2">
      <c r="B9" s="59" t="s">
        <v>3</v>
      </c>
      <c r="C9" s="2">
        <v>0</v>
      </c>
      <c r="D9" s="2">
        <v>0</v>
      </c>
      <c r="E9" s="2">
        <v>0</v>
      </c>
      <c r="F9" s="60">
        <v>0</v>
      </c>
    </row>
    <row r="10" spans="2:9" x14ac:dyDescent="0.2">
      <c r="B10" s="59" t="s">
        <v>4</v>
      </c>
      <c r="C10" s="2">
        <v>0</v>
      </c>
      <c r="D10" s="2">
        <v>0</v>
      </c>
      <c r="E10" s="2">
        <v>0</v>
      </c>
      <c r="F10" s="60">
        <v>0</v>
      </c>
    </row>
    <row r="11" spans="2:9" ht="25.5" x14ac:dyDescent="0.2">
      <c r="B11" s="59" t="s">
        <v>5</v>
      </c>
      <c r="C11" s="2">
        <f>'выборка 15'!U15</f>
        <v>14020.5</v>
      </c>
      <c r="D11" s="2">
        <f>'выборка 15'!V15</f>
        <v>8913.2799999999988</v>
      </c>
      <c r="E11" s="2">
        <v>-137</v>
      </c>
      <c r="F11" s="60">
        <v>0</v>
      </c>
    </row>
    <row r="12" spans="2:9" x14ac:dyDescent="0.2">
      <c r="B12" s="59" t="s">
        <v>6</v>
      </c>
      <c r="C12" s="2">
        <v>0</v>
      </c>
      <c r="D12" s="2">
        <v>0</v>
      </c>
      <c r="E12" s="2">
        <v>0</v>
      </c>
      <c r="F12" s="60">
        <v>0</v>
      </c>
    </row>
    <row r="13" spans="2:9" x14ac:dyDescent="0.2">
      <c r="B13" s="59" t="s">
        <v>7</v>
      </c>
      <c r="C13" s="2">
        <f>'выборка 15'!Y15</f>
        <v>10393.84</v>
      </c>
      <c r="D13" s="2">
        <f>'выборка 15'!Z15</f>
        <v>6734.16</v>
      </c>
      <c r="E13" s="2">
        <v>1297.21</v>
      </c>
      <c r="F13" s="60">
        <v>0</v>
      </c>
    </row>
    <row r="14" spans="2:9" ht="25.5" x14ac:dyDescent="0.2">
      <c r="B14" s="59" t="s">
        <v>8</v>
      </c>
      <c r="C14" s="2">
        <v>0</v>
      </c>
      <c r="D14" s="2">
        <v>0</v>
      </c>
      <c r="E14" s="2">
        <v>0</v>
      </c>
      <c r="F14" s="60">
        <v>0</v>
      </c>
    </row>
    <row r="15" spans="2:9" ht="25.5" x14ac:dyDescent="0.2">
      <c r="B15" s="59" t="s">
        <v>9</v>
      </c>
      <c r="C15" s="2">
        <f>'выборка 15'!AA15</f>
        <v>1869.6399999999999</v>
      </c>
      <c r="D15" s="2">
        <f>'выборка 15'!AB15</f>
        <v>1157.69</v>
      </c>
      <c r="E15" s="2">
        <v>141.72999999999999</v>
      </c>
      <c r="F15" s="60">
        <f>D15</f>
        <v>1157.69</v>
      </c>
    </row>
    <row r="16" spans="2:9" ht="26.25" thickBot="1" x14ac:dyDescent="0.25">
      <c r="B16" s="61" t="s">
        <v>10</v>
      </c>
      <c r="C16" s="62">
        <f>'выборка 15'!AC15</f>
        <v>12001.52</v>
      </c>
      <c r="D16" s="62">
        <f>'выборка 15'!AD15</f>
        <v>7555.7199999999993</v>
      </c>
      <c r="E16" s="62">
        <v>802.73</v>
      </c>
      <c r="F16" s="63">
        <v>0</v>
      </c>
    </row>
    <row r="17" spans="2:6" x14ac:dyDescent="0.2">
      <c r="B17" s="73"/>
      <c r="C17" s="74"/>
      <c r="D17" s="74"/>
      <c r="E17" s="74"/>
      <c r="F17" s="74"/>
    </row>
    <row r="18" spans="2:6" x14ac:dyDescent="0.2">
      <c r="B18" s="73"/>
      <c r="C18" s="74"/>
      <c r="D18" s="74"/>
      <c r="E18" s="74"/>
      <c r="F18" s="74"/>
    </row>
    <row r="19" spans="2:6" x14ac:dyDescent="0.2">
      <c r="B19" t="s">
        <v>84</v>
      </c>
      <c r="F19" t="s">
        <v>88</v>
      </c>
    </row>
    <row r="20" spans="2:6" ht="19.5" customHeight="1" x14ac:dyDescent="0.2">
      <c r="B20" s="87"/>
      <c r="C20" s="87"/>
      <c r="D20" s="87"/>
      <c r="E20" s="87"/>
      <c r="F20" s="87"/>
    </row>
  </sheetData>
  <mergeCells count="3">
    <mergeCell ref="B3:F4"/>
    <mergeCell ref="B2:F2"/>
    <mergeCell ref="B20:F2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3"/>
  <sheetViews>
    <sheetView tabSelected="1" topLeftCell="A4" workbookViewId="0">
      <selection activeCell="C9" sqref="C9"/>
    </sheetView>
  </sheetViews>
  <sheetFormatPr defaultRowHeight="12.75" x14ac:dyDescent="0.2"/>
  <cols>
    <col min="1" max="1" width="27.28515625" customWidth="1"/>
    <col min="2" max="2" width="26.85546875" customWidth="1"/>
    <col min="3" max="3" width="19" customWidth="1"/>
    <col min="4" max="4" width="17.5703125" customWidth="1"/>
    <col min="5" max="5" width="14" customWidth="1"/>
  </cols>
  <sheetData>
    <row r="2" spans="1:5" ht="104.25" customHeight="1" x14ac:dyDescent="0.2">
      <c r="A2" s="89" t="s">
        <v>131</v>
      </c>
      <c r="B2" s="89"/>
      <c r="C2" s="89"/>
      <c r="D2" s="89"/>
      <c r="E2" s="89"/>
    </row>
    <row r="3" spans="1:5" ht="23.25" x14ac:dyDescent="0.35">
      <c r="A3" s="26"/>
      <c r="B3" s="26"/>
      <c r="C3" s="26"/>
      <c r="D3" s="26"/>
    </row>
    <row r="4" spans="1:5" ht="13.5" thickBot="1" x14ac:dyDescent="0.25"/>
    <row r="5" spans="1:5" ht="60" customHeight="1" x14ac:dyDescent="0.25">
      <c r="A5" s="76"/>
      <c r="B5" s="34" t="s">
        <v>60</v>
      </c>
      <c r="C5" s="34" t="s">
        <v>61</v>
      </c>
      <c r="D5" s="90" t="s">
        <v>62</v>
      </c>
      <c r="E5" s="91"/>
    </row>
    <row r="6" spans="1:5" ht="15.75" x14ac:dyDescent="0.25">
      <c r="A6" s="92" t="s">
        <v>132</v>
      </c>
      <c r="B6" s="93"/>
      <c r="C6" s="83">
        <v>36951.11</v>
      </c>
      <c r="D6" s="94"/>
      <c r="E6" s="95"/>
    </row>
    <row r="7" spans="1:5" x14ac:dyDescent="0.2">
      <c r="A7" s="12" t="s">
        <v>104</v>
      </c>
      <c r="B7" s="84">
        <f>[1]декабрь!$AF$12</f>
        <v>106323.20999999999</v>
      </c>
      <c r="C7" s="84">
        <f>[1]декабрь!$AH$12</f>
        <v>101185.61</v>
      </c>
      <c r="D7" s="96">
        <f>'расход по дому ТР 15'!H25</f>
        <v>68868.068100000004</v>
      </c>
      <c r="E7" s="97"/>
    </row>
    <row r="8" spans="1:5" ht="25.5" x14ac:dyDescent="0.2">
      <c r="A8" s="3" t="s">
        <v>68</v>
      </c>
      <c r="B8" s="80">
        <v>0</v>
      </c>
      <c r="C8" s="80">
        <v>0</v>
      </c>
      <c r="D8" s="96">
        <f>[1]декабрь!$BB$12</f>
        <v>22769.292000000005</v>
      </c>
      <c r="E8" s="97"/>
    </row>
    <row r="9" spans="1:5" ht="39" thickBot="1" x14ac:dyDescent="0.25">
      <c r="A9" s="3" t="s">
        <v>69</v>
      </c>
      <c r="B9" s="80">
        <v>0</v>
      </c>
      <c r="C9" s="80">
        <v>0</v>
      </c>
      <c r="D9" s="96">
        <f>[1]декабрь!$BD$12</f>
        <v>1962.8700000000003</v>
      </c>
      <c r="E9" s="97"/>
    </row>
    <row r="10" spans="1:5" ht="15.75" thickBot="1" x14ac:dyDescent="0.3">
      <c r="A10" s="30" t="s">
        <v>66</v>
      </c>
      <c r="B10" s="81">
        <f>SUM(B7:B9)</f>
        <v>106323.20999999999</v>
      </c>
      <c r="C10" s="81">
        <f>SUM(C6:C9)</f>
        <v>138136.72</v>
      </c>
      <c r="D10" s="98">
        <f>SUM(D7:D9)</f>
        <v>93600.230100000001</v>
      </c>
      <c r="E10" s="99"/>
    </row>
    <row r="11" spans="1:5" ht="15.75" x14ac:dyDescent="0.25">
      <c r="A11" s="88" t="s">
        <v>105</v>
      </c>
      <c r="B11" s="88"/>
      <c r="C11" s="88"/>
      <c r="D11" s="88"/>
      <c r="E11" s="82">
        <f>C10-D10</f>
        <v>44536.4899</v>
      </c>
    </row>
    <row r="13" spans="1:5" ht="15.75" hidden="1" x14ac:dyDescent="0.25">
      <c r="A13" s="88" t="s">
        <v>93</v>
      </c>
      <c r="B13" s="88"/>
      <c r="C13" s="88"/>
      <c r="D13" s="88"/>
      <c r="E13" s="33"/>
    </row>
    <row r="14" spans="1:5" ht="15.75" hidden="1" customHeight="1" thickBot="1" x14ac:dyDescent="0.3">
      <c r="A14" s="64"/>
      <c r="B14" s="64"/>
      <c r="C14" s="64"/>
      <c r="D14" s="65"/>
      <c r="E14" s="65"/>
    </row>
    <row r="15" spans="1:5" ht="13.5" hidden="1" thickBot="1" x14ac:dyDescent="0.25">
      <c r="A15" s="67" t="s">
        <v>81</v>
      </c>
      <c r="B15" s="19">
        <v>6655.06</v>
      </c>
      <c r="C15" s="19">
        <v>6598.86</v>
      </c>
      <c r="D15" s="68">
        <v>0</v>
      </c>
      <c r="E15" s="69">
        <f>C15-D15</f>
        <v>6598.86</v>
      </c>
    </row>
    <row r="16" spans="1:5" ht="12.75" hidden="1" customHeight="1" x14ac:dyDescent="0.2">
      <c r="E16" s="38"/>
    </row>
    <row r="17" spans="1:5" ht="15.75" hidden="1" x14ac:dyDescent="0.25">
      <c r="A17" s="88" t="s">
        <v>105</v>
      </c>
      <c r="B17" s="88"/>
      <c r="C17" s="88"/>
      <c r="D17" s="88"/>
      <c r="E17" s="33">
        <f>E13+C15-D15</f>
        <v>6598.86</v>
      </c>
    </row>
    <row r="18" spans="1:5" hidden="1" x14ac:dyDescent="0.2"/>
    <row r="19" spans="1:5" hidden="1" x14ac:dyDescent="0.2"/>
    <row r="21" spans="1:5" x14ac:dyDescent="0.2">
      <c r="A21" s="77" t="s">
        <v>106</v>
      </c>
      <c r="B21" s="77"/>
      <c r="C21" s="77"/>
      <c r="D21" s="78"/>
      <c r="E21" s="77">
        <v>20869.96</v>
      </c>
    </row>
    <row r="23" spans="1:5" x14ac:dyDescent="0.2">
      <c r="A23" s="79" t="s">
        <v>130</v>
      </c>
      <c r="B23" s="79"/>
      <c r="C23" s="79"/>
      <c r="D23" s="79"/>
    </row>
  </sheetData>
  <mergeCells count="11">
    <mergeCell ref="A17:D17"/>
    <mergeCell ref="A2:E2"/>
    <mergeCell ref="D5:E5"/>
    <mergeCell ref="A6:B6"/>
    <mergeCell ref="D6:E6"/>
    <mergeCell ref="D7:E7"/>
    <mergeCell ref="D8:E8"/>
    <mergeCell ref="D9:E9"/>
    <mergeCell ref="D10:E10"/>
    <mergeCell ref="A11:D11"/>
    <mergeCell ref="A13:D13"/>
  </mergeCells>
  <pageMargins left="0.7" right="0.7" top="0.75" bottom="0.75" header="0.3" footer="0.3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activeCell="E32" sqref="E32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7" max="7" width="23.85546875" customWidth="1"/>
    <col min="8" max="8" width="11.28515625" customWidth="1"/>
  </cols>
  <sheetData>
    <row r="1" spans="1:8" ht="93.75" customHeight="1" thickBot="1" x14ac:dyDescent="0.4">
      <c r="A1" s="106" t="s">
        <v>129</v>
      </c>
      <c r="B1" s="106"/>
      <c r="C1" s="106"/>
      <c r="D1" s="106"/>
      <c r="E1" s="106"/>
      <c r="F1" s="106"/>
      <c r="G1" s="106"/>
      <c r="H1" s="106"/>
    </row>
    <row r="2" spans="1:8" ht="16.5" customHeight="1" x14ac:dyDescent="0.2">
      <c r="A2" s="107" t="s">
        <v>16</v>
      </c>
      <c r="B2" s="109" t="s">
        <v>17</v>
      </c>
      <c r="C2" s="109" t="s">
        <v>18</v>
      </c>
      <c r="D2" s="109" t="s">
        <v>19</v>
      </c>
      <c r="E2" s="109" t="s">
        <v>20</v>
      </c>
      <c r="F2" s="109" t="s">
        <v>21</v>
      </c>
      <c r="G2" s="109" t="s">
        <v>22</v>
      </c>
      <c r="H2" s="109" t="s">
        <v>23</v>
      </c>
    </row>
    <row r="3" spans="1:8" ht="29.25" customHeight="1" thickBot="1" x14ac:dyDescent="0.25">
      <c r="A3" s="108"/>
      <c r="B3" s="110"/>
      <c r="C3" s="110"/>
      <c r="D3" s="110"/>
      <c r="E3" s="110"/>
      <c r="F3" s="110"/>
      <c r="G3" s="110"/>
      <c r="H3" s="110"/>
    </row>
    <row r="4" spans="1:8" x14ac:dyDescent="0.2">
      <c r="A4" s="5">
        <v>1</v>
      </c>
      <c r="B4" s="5">
        <v>2015</v>
      </c>
      <c r="C4" s="5" t="s">
        <v>85</v>
      </c>
      <c r="D4" s="5" t="s">
        <v>86</v>
      </c>
      <c r="E4" s="5" t="s">
        <v>87</v>
      </c>
      <c r="F4" s="5"/>
      <c r="G4" s="23"/>
      <c r="H4" s="5">
        <v>896.74</v>
      </c>
    </row>
    <row r="5" spans="1:8" x14ac:dyDescent="0.2">
      <c r="A5" s="2">
        <v>2</v>
      </c>
      <c r="B5" s="2">
        <v>2015</v>
      </c>
      <c r="C5" s="2" t="s">
        <v>96</v>
      </c>
      <c r="D5" s="2" t="s">
        <v>97</v>
      </c>
      <c r="E5" s="2" t="s">
        <v>98</v>
      </c>
      <c r="F5" s="2"/>
      <c r="G5" s="2"/>
      <c r="H5" s="2">
        <v>3100.98</v>
      </c>
    </row>
    <row r="6" spans="1:8" ht="25.5" x14ac:dyDescent="0.2">
      <c r="A6" s="2">
        <v>3</v>
      </c>
      <c r="B6" s="2">
        <v>2015</v>
      </c>
      <c r="C6" s="2" t="s">
        <v>96</v>
      </c>
      <c r="D6" s="2" t="s">
        <v>99</v>
      </c>
      <c r="E6" s="75" t="s">
        <v>100</v>
      </c>
      <c r="F6" s="2"/>
      <c r="G6" s="2"/>
      <c r="H6" s="2">
        <v>824.13</v>
      </c>
    </row>
    <row r="7" spans="1:8" x14ac:dyDescent="0.2">
      <c r="A7" s="2">
        <v>4</v>
      </c>
      <c r="B7" s="2">
        <v>2015</v>
      </c>
      <c r="C7" s="2" t="s">
        <v>96</v>
      </c>
      <c r="D7" s="2" t="s">
        <v>101</v>
      </c>
      <c r="E7" s="2" t="s">
        <v>102</v>
      </c>
      <c r="F7" s="2"/>
      <c r="G7" s="2" t="s">
        <v>103</v>
      </c>
      <c r="H7" s="2">
        <v>521.16999999999996</v>
      </c>
    </row>
    <row r="8" spans="1:8" x14ac:dyDescent="0.2">
      <c r="A8" s="2">
        <v>5</v>
      </c>
      <c r="B8" s="2">
        <v>2015</v>
      </c>
      <c r="C8" s="2" t="s">
        <v>107</v>
      </c>
      <c r="D8" s="2"/>
      <c r="E8" s="2" t="s">
        <v>108</v>
      </c>
      <c r="F8" s="2"/>
      <c r="G8" s="2" t="s">
        <v>109</v>
      </c>
      <c r="H8" s="2">
        <v>22500.65</v>
      </c>
    </row>
    <row r="9" spans="1:8" x14ac:dyDescent="0.2">
      <c r="A9" s="2">
        <v>6</v>
      </c>
      <c r="B9" s="2">
        <v>2015</v>
      </c>
      <c r="C9" s="2" t="s">
        <v>107</v>
      </c>
      <c r="D9" s="2"/>
      <c r="E9" s="2" t="s">
        <v>110</v>
      </c>
      <c r="F9" s="2"/>
      <c r="G9" s="2"/>
      <c r="H9" s="2">
        <v>2228.35</v>
      </c>
    </row>
    <row r="10" spans="1:8" x14ac:dyDescent="0.2">
      <c r="A10" s="2">
        <v>7</v>
      </c>
      <c r="B10" s="2">
        <v>2015</v>
      </c>
      <c r="C10" s="2" t="s">
        <v>111</v>
      </c>
      <c r="D10" s="2" t="s">
        <v>112</v>
      </c>
      <c r="E10" s="2" t="s">
        <v>113</v>
      </c>
      <c r="F10" s="2"/>
      <c r="G10" s="2" t="s">
        <v>114</v>
      </c>
      <c r="H10" s="2">
        <v>4750.21</v>
      </c>
    </row>
    <row r="11" spans="1:8" x14ac:dyDescent="0.2">
      <c r="A11" s="2">
        <v>8</v>
      </c>
      <c r="B11" s="2">
        <v>2015</v>
      </c>
      <c r="C11" s="2" t="s">
        <v>111</v>
      </c>
      <c r="D11" s="2" t="s">
        <v>115</v>
      </c>
      <c r="E11" s="2" t="s">
        <v>116</v>
      </c>
      <c r="F11" s="2"/>
      <c r="G11" s="2" t="s">
        <v>117</v>
      </c>
      <c r="H11" s="2">
        <v>203.24</v>
      </c>
    </row>
    <row r="12" spans="1:8" x14ac:dyDescent="0.2">
      <c r="A12" s="2">
        <v>9</v>
      </c>
      <c r="B12" s="2">
        <v>2015</v>
      </c>
      <c r="C12" s="2" t="s">
        <v>118</v>
      </c>
      <c r="D12" s="2" t="s">
        <v>119</v>
      </c>
      <c r="E12" s="2"/>
      <c r="F12" s="2"/>
      <c r="G12" s="2"/>
      <c r="H12" s="2">
        <v>2770.73</v>
      </c>
    </row>
    <row r="13" spans="1:8" x14ac:dyDescent="0.2">
      <c r="A13" s="2">
        <v>10</v>
      </c>
      <c r="B13" s="2">
        <v>2015</v>
      </c>
      <c r="C13" s="2" t="s">
        <v>118</v>
      </c>
      <c r="D13" s="2"/>
      <c r="E13" s="2" t="s">
        <v>120</v>
      </c>
      <c r="F13" s="2"/>
      <c r="G13" s="2"/>
      <c r="H13" s="2">
        <v>3000</v>
      </c>
    </row>
    <row r="14" spans="1:8" x14ac:dyDescent="0.2">
      <c r="A14" s="2">
        <v>11</v>
      </c>
      <c r="B14" s="2">
        <v>2015</v>
      </c>
      <c r="C14" s="2" t="s">
        <v>118</v>
      </c>
      <c r="D14" s="2" t="s">
        <v>121</v>
      </c>
      <c r="E14" s="2" t="s">
        <v>122</v>
      </c>
      <c r="F14" s="2"/>
      <c r="G14" s="2" t="s">
        <v>123</v>
      </c>
      <c r="H14" s="2">
        <v>4000.5</v>
      </c>
    </row>
    <row r="15" spans="1:8" x14ac:dyDescent="0.2">
      <c r="A15" s="2">
        <v>12</v>
      </c>
      <c r="B15" s="2">
        <v>2015</v>
      </c>
      <c r="C15" s="2" t="s">
        <v>124</v>
      </c>
      <c r="D15" s="2" t="s">
        <v>125</v>
      </c>
      <c r="E15" s="2" t="s">
        <v>126</v>
      </c>
      <c r="F15" s="2"/>
      <c r="G15" s="2" t="s">
        <v>127</v>
      </c>
      <c r="H15" s="2">
        <v>22383.82</v>
      </c>
    </row>
    <row r="16" spans="1:8" x14ac:dyDescent="0.2">
      <c r="A16" s="2">
        <v>13</v>
      </c>
      <c r="B16" s="2">
        <v>2015</v>
      </c>
      <c r="C16" s="2" t="s">
        <v>124</v>
      </c>
      <c r="D16" s="2" t="s">
        <v>128</v>
      </c>
      <c r="E16" s="2" t="s">
        <v>87</v>
      </c>
      <c r="F16" s="2"/>
      <c r="G16" s="2"/>
      <c r="H16" s="2">
        <v>99.52</v>
      </c>
    </row>
    <row r="17" spans="1:8" hidden="1" x14ac:dyDescent="0.2">
      <c r="A17" s="2"/>
      <c r="B17" s="2"/>
      <c r="C17" s="2"/>
      <c r="D17" s="2"/>
      <c r="E17" s="2"/>
      <c r="F17" s="2"/>
      <c r="G17" s="2"/>
      <c r="H17" s="2"/>
    </row>
    <row r="18" spans="1:8" hidden="1" x14ac:dyDescent="0.2">
      <c r="A18" s="2"/>
      <c r="B18" s="2"/>
      <c r="C18" s="2"/>
      <c r="D18" s="2"/>
      <c r="E18" s="2"/>
      <c r="F18" s="2"/>
      <c r="G18" s="2"/>
      <c r="H18" s="2"/>
    </row>
    <row r="19" spans="1:8" hidden="1" x14ac:dyDescent="0.2">
      <c r="A19" s="2"/>
      <c r="B19" s="2"/>
      <c r="C19" s="2"/>
      <c r="D19" s="2"/>
      <c r="E19" s="2"/>
      <c r="F19" s="2"/>
      <c r="G19" s="2"/>
      <c r="H19" s="2"/>
    </row>
    <row r="20" spans="1:8" hidden="1" x14ac:dyDescent="0.2">
      <c r="A20" s="2"/>
      <c r="B20" s="2"/>
      <c r="C20" s="2"/>
      <c r="D20" s="2"/>
      <c r="E20" s="2"/>
      <c r="F20" s="2"/>
      <c r="G20" s="2"/>
      <c r="H20" s="2"/>
    </row>
    <row r="21" spans="1:8" hidden="1" x14ac:dyDescent="0.2">
      <c r="A21" s="2"/>
      <c r="B21" s="2"/>
      <c r="C21" s="2"/>
      <c r="D21" s="2"/>
      <c r="E21" s="2"/>
      <c r="F21" s="2"/>
      <c r="G21" s="2"/>
      <c r="H21" s="2"/>
    </row>
    <row r="22" spans="1:8" hidden="1" x14ac:dyDescent="0.2">
      <c r="A22" s="2"/>
      <c r="B22" s="2"/>
      <c r="C22" s="2"/>
      <c r="D22" s="2"/>
      <c r="E22" s="2"/>
      <c r="F22" s="2"/>
      <c r="G22" s="2"/>
      <c r="H22" s="2"/>
    </row>
    <row r="23" spans="1:8" hidden="1" x14ac:dyDescent="0.2">
      <c r="A23" s="2"/>
      <c r="B23" s="2"/>
      <c r="C23" s="2"/>
      <c r="D23" s="2"/>
      <c r="E23" s="2"/>
      <c r="F23" s="2"/>
      <c r="G23" s="2"/>
      <c r="H23" s="2"/>
    </row>
    <row r="24" spans="1:8" ht="13.5" thickBot="1" x14ac:dyDescent="0.25">
      <c r="A24" s="100" t="s">
        <v>25</v>
      </c>
      <c r="B24" s="101"/>
      <c r="C24" s="101"/>
      <c r="D24" s="101"/>
      <c r="E24" s="101"/>
      <c r="F24" s="101"/>
      <c r="G24" s="102"/>
      <c r="H24" s="24">
        <f>[1]декабрь!$AJ$12+[1]декабрь!$AL$12</f>
        <v>1588.0281</v>
      </c>
    </row>
    <row r="25" spans="1:8" ht="15.75" thickBot="1" x14ac:dyDescent="0.3">
      <c r="A25" s="103" t="s">
        <v>26</v>
      </c>
      <c r="B25" s="104"/>
      <c r="C25" s="104"/>
      <c r="D25" s="104"/>
      <c r="E25" s="104"/>
      <c r="F25" s="104"/>
      <c r="G25" s="105"/>
      <c r="H25" s="25">
        <f>SUM(H4:H24)</f>
        <v>68868.068100000004</v>
      </c>
    </row>
    <row r="28" spans="1:8" ht="12.75" customHeight="1" x14ac:dyDescent="0.2">
      <c r="A28" s="79" t="s">
        <v>89</v>
      </c>
      <c r="B28" s="79"/>
      <c r="C28" s="79"/>
      <c r="D28" s="79"/>
      <c r="E28" s="79"/>
    </row>
  </sheetData>
  <mergeCells count="11">
    <mergeCell ref="A24:G24"/>
    <mergeCell ref="A25:G25"/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topLeftCell="A13" workbookViewId="0">
      <selection activeCell="A5" sqref="A5:F5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111" t="s">
        <v>91</v>
      </c>
      <c r="B3" s="111"/>
      <c r="C3" s="111"/>
      <c r="D3" s="111"/>
      <c r="E3" s="111"/>
      <c r="F3" s="111"/>
      <c r="G3" s="111"/>
    </row>
    <row r="5" spans="1:7" ht="15.75" x14ac:dyDescent="0.25">
      <c r="A5" s="88" t="s">
        <v>93</v>
      </c>
      <c r="B5" s="88"/>
      <c r="C5" s="88"/>
      <c r="D5" s="88"/>
      <c r="E5" s="88"/>
      <c r="F5" s="88"/>
      <c r="G5" s="27">
        <v>36816.949999999997</v>
      </c>
    </row>
    <row r="6" spans="1:7" ht="13.5" thickBot="1" x14ac:dyDescent="0.25"/>
    <row r="7" spans="1:7" ht="63.75" thickBot="1" x14ac:dyDescent="0.3">
      <c r="A7" s="28"/>
      <c r="B7" s="29" t="s">
        <v>60</v>
      </c>
      <c r="C7" s="29" t="s">
        <v>61</v>
      </c>
      <c r="D7" s="34" t="s">
        <v>62</v>
      </c>
      <c r="E7" s="29" t="s">
        <v>63</v>
      </c>
      <c r="F7" s="29" t="s">
        <v>64</v>
      </c>
      <c r="G7" s="35" t="s">
        <v>65</v>
      </c>
    </row>
    <row r="8" spans="1:7" ht="15" customHeight="1" x14ac:dyDescent="0.2">
      <c r="A8" s="4" t="s">
        <v>67</v>
      </c>
      <c r="B8" s="5">
        <f>'выборка 15'!AG15</f>
        <v>40454.229999999996</v>
      </c>
      <c r="C8" s="5">
        <f>'выборка 15'!AJ15</f>
        <v>24286.68</v>
      </c>
      <c r="D8" s="36">
        <f>'расход по дому ТО'!H17</f>
        <v>381.66555</v>
      </c>
      <c r="E8" s="5">
        <v>389.47</v>
      </c>
      <c r="F8" s="5"/>
      <c r="G8" s="112">
        <f>C14-D14</f>
        <v>16838.68245</v>
      </c>
    </row>
    <row r="9" spans="1:7" ht="33" customHeight="1" x14ac:dyDescent="0.2">
      <c r="A9" s="3" t="s">
        <v>68</v>
      </c>
      <c r="B9" s="2">
        <v>0</v>
      </c>
      <c r="C9" s="2">
        <v>0</v>
      </c>
      <c r="D9" s="36">
        <f>('выборка 15'!B3*1.74)*2</f>
        <v>6505.5120000000006</v>
      </c>
      <c r="E9" s="2"/>
      <c r="F9" s="2"/>
      <c r="G9" s="113"/>
    </row>
    <row r="10" spans="1:7" ht="31.5" customHeight="1" x14ac:dyDescent="0.2">
      <c r="A10" s="3" t="s">
        <v>69</v>
      </c>
      <c r="B10" s="2"/>
      <c r="C10" s="2"/>
      <c r="D10" s="36">
        <f>('выборка 15'!B4*0.15)*2</f>
        <v>560.82000000000005</v>
      </c>
      <c r="E10" s="2"/>
      <c r="F10" s="2"/>
      <c r="G10" s="113"/>
    </row>
    <row r="11" spans="1:7" ht="15" customHeight="1" x14ac:dyDescent="0.2">
      <c r="A11" s="4" t="s">
        <v>70</v>
      </c>
      <c r="B11" s="2">
        <v>0</v>
      </c>
      <c r="C11" s="2">
        <v>0</v>
      </c>
      <c r="D11" s="36"/>
      <c r="E11" s="2"/>
      <c r="F11" s="2"/>
      <c r="G11" s="113"/>
    </row>
    <row r="12" spans="1:7" ht="26.25" customHeight="1" x14ac:dyDescent="0.2">
      <c r="A12" s="3" t="s">
        <v>71</v>
      </c>
      <c r="B12" s="2">
        <v>0</v>
      </c>
      <c r="C12" s="2">
        <v>0</v>
      </c>
      <c r="D12" s="36"/>
      <c r="E12" s="2"/>
      <c r="F12" s="2"/>
      <c r="G12" s="113"/>
    </row>
    <row r="13" spans="1:7" ht="34.5" customHeight="1" thickBot="1" x14ac:dyDescent="0.25">
      <c r="A13" s="37" t="s">
        <v>72</v>
      </c>
      <c r="B13" s="8">
        <v>0</v>
      </c>
      <c r="C13" s="8">
        <v>0</v>
      </c>
      <c r="D13" s="66"/>
      <c r="E13" s="8"/>
      <c r="F13" s="8"/>
      <c r="G13" s="114"/>
    </row>
    <row r="14" spans="1:7" ht="15" customHeight="1" thickBot="1" x14ac:dyDescent="0.3">
      <c r="A14" s="30" t="s">
        <v>80</v>
      </c>
      <c r="B14" s="31">
        <f t="shared" ref="B14:C14" si="0">SUM(B8:B13)</f>
        <v>40454.229999999996</v>
      </c>
      <c r="C14" s="31">
        <f t="shared" si="0"/>
        <v>24286.68</v>
      </c>
      <c r="D14" s="32">
        <f>SUM(D8:D13)</f>
        <v>7447.99755</v>
      </c>
      <c r="E14" s="31">
        <f>SUM(E8:E13)</f>
        <v>389.47</v>
      </c>
      <c r="F14" s="31"/>
      <c r="G14" s="55">
        <f>SUM(G8)</f>
        <v>16838.68245</v>
      </c>
    </row>
    <row r="15" spans="1:7" ht="15" customHeight="1" x14ac:dyDescent="0.25">
      <c r="A15" s="64"/>
      <c r="B15" s="64"/>
      <c r="C15" s="64"/>
      <c r="D15" s="65"/>
      <c r="E15" s="64"/>
      <c r="F15" s="64"/>
      <c r="G15" s="65"/>
    </row>
    <row r="16" spans="1:7" ht="15.75" x14ac:dyDescent="0.25">
      <c r="A16" s="88" t="s">
        <v>92</v>
      </c>
      <c r="B16" s="88"/>
      <c r="C16" s="88"/>
      <c r="D16" s="88"/>
      <c r="E16" s="88"/>
      <c r="F16" s="88"/>
      <c r="G16" s="33">
        <f>G5+C14-D14</f>
        <v>53655.632449999997</v>
      </c>
    </row>
    <row r="17" spans="1:7" ht="15" customHeight="1" x14ac:dyDescent="0.25">
      <c r="A17" s="64"/>
      <c r="B17" s="64"/>
      <c r="C17" s="64"/>
      <c r="D17" s="65"/>
      <c r="E17" s="64"/>
      <c r="F17" s="64"/>
      <c r="G17" s="65"/>
    </row>
    <row r="18" spans="1:7" ht="15" customHeight="1" x14ac:dyDescent="0.25">
      <c r="A18" s="64"/>
      <c r="B18" s="64"/>
      <c r="C18" s="64"/>
      <c r="D18" s="65"/>
      <c r="E18" s="64"/>
      <c r="F18" s="64"/>
      <c r="G18" s="65"/>
    </row>
    <row r="19" spans="1:7" ht="15" customHeight="1" x14ac:dyDescent="0.25">
      <c r="A19" s="64"/>
      <c r="B19" s="64"/>
      <c r="C19" s="64"/>
      <c r="D19" s="65"/>
      <c r="E19" s="64"/>
      <c r="F19" s="64"/>
      <c r="G19" s="65"/>
    </row>
    <row r="20" spans="1:7" ht="15.75" x14ac:dyDescent="0.25">
      <c r="A20" s="88" t="s">
        <v>93</v>
      </c>
      <c r="B20" s="88"/>
      <c r="C20" s="88"/>
      <c r="D20" s="88"/>
      <c r="E20" s="88"/>
      <c r="F20" s="88"/>
      <c r="G20" s="33">
        <v>1695.54</v>
      </c>
    </row>
    <row r="21" spans="1:7" ht="15" customHeight="1" thickBot="1" x14ac:dyDescent="0.3">
      <c r="A21" s="64"/>
      <c r="B21" s="64"/>
      <c r="C21" s="64"/>
      <c r="D21" s="65"/>
      <c r="E21" s="64"/>
      <c r="F21" s="64"/>
      <c r="G21" s="65"/>
    </row>
    <row r="22" spans="1:7" ht="15" customHeight="1" thickBot="1" x14ac:dyDescent="0.25">
      <c r="A22" s="67" t="s">
        <v>81</v>
      </c>
      <c r="B22" s="19">
        <f>'выборка 15'!O15</f>
        <v>3290.1400000000003</v>
      </c>
      <c r="C22" s="19">
        <f>'выборка 15'!P15</f>
        <v>2066.9699999999998</v>
      </c>
      <c r="D22" s="68">
        <v>0</v>
      </c>
      <c r="E22" s="19">
        <v>227.41</v>
      </c>
      <c r="F22" s="19">
        <v>0</v>
      </c>
      <c r="G22" s="69">
        <f>C22-D22</f>
        <v>2066.9699999999998</v>
      </c>
    </row>
    <row r="23" spans="1:7" x14ac:dyDescent="0.2">
      <c r="G23" s="38"/>
    </row>
    <row r="24" spans="1:7" ht="15.75" x14ac:dyDescent="0.25">
      <c r="A24" s="88" t="s">
        <v>92</v>
      </c>
      <c r="B24" s="88"/>
      <c r="C24" s="88"/>
      <c r="D24" s="88"/>
      <c r="E24" s="88"/>
      <c r="F24" s="88"/>
      <c r="G24" s="33">
        <f>G20+C22-D22</f>
        <v>3762.5099999999998</v>
      </c>
    </row>
    <row r="27" spans="1:7" x14ac:dyDescent="0.2">
      <c r="A27" s="87" t="s">
        <v>89</v>
      </c>
      <c r="B27" s="87"/>
      <c r="C27" s="87"/>
      <c r="D27" s="87"/>
      <c r="E27" s="87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E19" sqref="E19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8" max="8" width="13" customWidth="1"/>
  </cols>
  <sheetData>
    <row r="2" spans="1:8" ht="17.25" x14ac:dyDescent="0.3">
      <c r="A2" s="116" t="s">
        <v>73</v>
      </c>
      <c r="B2" s="116"/>
      <c r="C2" s="116"/>
      <c r="D2" s="116"/>
      <c r="E2" s="116"/>
      <c r="F2" s="116"/>
      <c r="G2" s="116"/>
      <c r="H2" s="116"/>
    </row>
    <row r="3" spans="1:8" ht="17.25" x14ac:dyDescent="0.3">
      <c r="A3" s="116" t="s">
        <v>83</v>
      </c>
      <c r="B3" s="116"/>
      <c r="C3" s="116"/>
      <c r="D3" s="116"/>
      <c r="E3" s="116"/>
      <c r="F3" s="116"/>
      <c r="G3" s="116"/>
      <c r="H3" s="116"/>
    </row>
    <row r="4" spans="1:8" ht="17.25" x14ac:dyDescent="0.3">
      <c r="A4" s="116" t="s">
        <v>94</v>
      </c>
      <c r="B4" s="116"/>
      <c r="C4" s="116"/>
      <c r="D4" s="116"/>
      <c r="E4" s="116"/>
      <c r="F4" s="116"/>
      <c r="G4" s="116"/>
      <c r="H4" s="116"/>
    </row>
    <row r="5" spans="1:8" ht="13.5" thickBot="1" x14ac:dyDescent="0.25"/>
    <row r="6" spans="1:8" ht="45.75" thickBot="1" x14ac:dyDescent="0.25">
      <c r="A6" s="39" t="s">
        <v>16</v>
      </c>
      <c r="B6" s="40" t="s">
        <v>17</v>
      </c>
      <c r="C6" s="41" t="s">
        <v>18</v>
      </c>
      <c r="D6" s="41" t="s">
        <v>74</v>
      </c>
      <c r="E6" s="41" t="s">
        <v>20</v>
      </c>
      <c r="F6" s="42" t="s">
        <v>75</v>
      </c>
      <c r="G6" s="42" t="s">
        <v>24</v>
      </c>
      <c r="H6" s="7" t="s">
        <v>76</v>
      </c>
    </row>
    <row r="7" spans="1:8" x14ac:dyDescent="0.2">
      <c r="A7" s="43"/>
      <c r="B7" s="44"/>
      <c r="C7" s="45"/>
      <c r="D7" s="46"/>
      <c r="E7" s="47"/>
      <c r="F7" s="48"/>
      <c r="G7" s="48"/>
      <c r="H7" s="49"/>
    </row>
    <row r="8" spans="1:8" x14ac:dyDescent="0.2">
      <c r="A8" s="43"/>
      <c r="B8" s="44"/>
      <c r="C8" s="45"/>
      <c r="D8" s="46"/>
      <c r="E8" s="47"/>
      <c r="F8" s="48"/>
      <c r="G8" s="48"/>
      <c r="H8" s="49"/>
    </row>
    <row r="9" spans="1:8" x14ac:dyDescent="0.2">
      <c r="A9" s="43"/>
      <c r="B9" s="44"/>
      <c r="C9" s="45"/>
      <c r="D9" s="46"/>
      <c r="E9" s="47"/>
      <c r="F9" s="48"/>
      <c r="G9" s="48"/>
      <c r="H9" s="49"/>
    </row>
    <row r="10" spans="1:8" x14ac:dyDescent="0.2">
      <c r="A10" s="43"/>
      <c r="B10" s="44"/>
      <c r="C10" s="45"/>
      <c r="D10" s="46"/>
      <c r="E10" s="47"/>
      <c r="F10" s="48"/>
      <c r="G10" s="48"/>
      <c r="H10" s="49"/>
    </row>
    <row r="11" spans="1:8" x14ac:dyDescent="0.2">
      <c r="A11" s="43"/>
      <c r="B11" s="44"/>
      <c r="C11" s="45"/>
      <c r="D11" s="46"/>
      <c r="E11" s="47"/>
      <c r="F11" s="48"/>
      <c r="G11" s="48"/>
      <c r="H11" s="49"/>
    </row>
    <row r="12" spans="1:8" x14ac:dyDescent="0.2">
      <c r="A12" s="43"/>
      <c r="B12" s="44"/>
      <c r="C12" s="45"/>
      <c r="D12" s="46"/>
      <c r="E12" s="47"/>
      <c r="F12" s="48"/>
      <c r="G12" s="48"/>
      <c r="H12" s="49"/>
    </row>
    <row r="13" spans="1:8" x14ac:dyDescent="0.2">
      <c r="A13" s="43"/>
      <c r="B13" s="44"/>
      <c r="C13" s="45"/>
      <c r="D13" s="46"/>
      <c r="E13" s="47"/>
      <c r="F13" s="48"/>
      <c r="G13" s="48"/>
      <c r="H13" s="49"/>
    </row>
    <row r="14" spans="1:8" x14ac:dyDescent="0.2">
      <c r="A14" s="43"/>
      <c r="B14" s="44"/>
      <c r="C14" s="45"/>
      <c r="D14" s="46"/>
      <c r="E14" s="47"/>
      <c r="F14" s="48"/>
      <c r="G14" s="48"/>
      <c r="H14" s="49"/>
    </row>
    <row r="15" spans="1:8" x14ac:dyDescent="0.2">
      <c r="A15" s="43"/>
      <c r="B15" s="44"/>
      <c r="C15" s="45"/>
      <c r="D15" s="46"/>
      <c r="E15" s="47"/>
      <c r="F15" s="48"/>
      <c r="G15" s="48"/>
      <c r="H15" s="49"/>
    </row>
    <row r="16" spans="1:8" ht="15.75" thickBot="1" x14ac:dyDescent="0.25">
      <c r="A16" s="50"/>
      <c r="B16" s="117" t="s">
        <v>77</v>
      </c>
      <c r="C16" s="118"/>
      <c r="D16" s="118"/>
      <c r="E16" s="118"/>
      <c r="F16" s="118"/>
      <c r="G16" s="119"/>
      <c r="H16" s="51">
        <f>'выборка 15'!AK15+'выборка 15'!AL15</f>
        <v>381.66555</v>
      </c>
    </row>
    <row r="17" spans="1:8" ht="15.75" thickBot="1" x14ac:dyDescent="0.3">
      <c r="A17" s="103" t="s">
        <v>78</v>
      </c>
      <c r="B17" s="104"/>
      <c r="C17" s="104"/>
      <c r="D17" s="52"/>
      <c r="E17" s="52"/>
      <c r="F17" s="52"/>
      <c r="G17" s="52"/>
      <c r="H17" s="53">
        <f>SUM(H7:H16)</f>
        <v>381.66555</v>
      </c>
    </row>
    <row r="18" spans="1:8" x14ac:dyDescent="0.2">
      <c r="A18" s="120"/>
      <c r="B18" s="120"/>
      <c r="C18" s="120"/>
      <c r="D18" s="120"/>
      <c r="E18" s="120"/>
      <c r="F18" s="120"/>
      <c r="G18" s="120"/>
      <c r="H18" s="120"/>
    </row>
    <row r="22" spans="1:8" ht="15" x14ac:dyDescent="0.25">
      <c r="A22" s="115" t="s">
        <v>90</v>
      </c>
      <c r="B22" s="115"/>
      <c r="C22" s="115"/>
      <c r="D22" s="115"/>
      <c r="E22" s="115"/>
      <c r="F22" s="115"/>
      <c r="G22" s="115"/>
      <c r="H22" s="115"/>
    </row>
  </sheetData>
  <mergeCells count="7">
    <mergeCell ref="A22:H22"/>
    <mergeCell ref="A2:H2"/>
    <mergeCell ref="A3:H3"/>
    <mergeCell ref="A4:H4"/>
    <mergeCell ref="B16:G16"/>
    <mergeCell ref="A17:C17"/>
    <mergeCell ref="A18:H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Екатерина</cp:lastModifiedBy>
  <cp:lastPrinted>2019-09-12T08:09:37Z</cp:lastPrinted>
  <dcterms:created xsi:type="dcterms:W3CDTF">2015-02-24T21:57:31Z</dcterms:created>
  <dcterms:modified xsi:type="dcterms:W3CDTF">2020-02-13T13:25:47Z</dcterms:modified>
</cp:coreProperties>
</file>