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ОТЧЕТЫ ТАГАНСЕРВИС 2023г\"/>
    </mc:Choice>
  </mc:AlternateContent>
  <xr:revisionPtr revIDLastSave="0" documentId="13_ncr:1_{8C61286F-4005-46C2-A36D-8E7058418739}" xr6:coauthVersionLast="46" xr6:coauthVersionMax="46" xr10:uidLastSave="{00000000-0000-0000-0000-000000000000}"/>
  <bookViews>
    <workbookView xWindow="-108" yWindow="-108" windowWidth="23256" windowHeight="12576" firstSheet="4" activeTab="4" xr2:uid="{00000000-000D-0000-FFFF-FFFF00000000}"/>
  </bookViews>
  <sheets>
    <sheet name="выборка 15" sheetId="3" state="hidden" r:id="rId1"/>
    <sheet name="общий отчет по дому за 15 г" sheetId="1" state="hidden" r:id="rId2"/>
    <sheet name="отчет тек. ремонт" sheetId="4" state="hidden" r:id="rId3"/>
    <sheet name="расход по дому ТР 15" sheetId="2" state="hidden" r:id="rId4"/>
    <sheet name="отчет РиС 2023г." sheetId="9" r:id="rId5"/>
    <sheet name="расход РиС 2023г." sheetId="10" r:id="rId6"/>
    <sheet name="отчет сод. жилья" sheetId="5" state="hidden" r:id="rId7"/>
    <sheet name="расход по дому ТО" sheetId="6" state="hidden" r:id="rId8"/>
  </sheets>
  <externalReferences>
    <externalReference r:id="rId9"/>
  </externalReferences>
  <calcPr calcId="191029"/>
</workbook>
</file>

<file path=xl/calcChain.xml><?xml version="1.0" encoding="utf-8"?>
<calcChain xmlns="http://schemas.openxmlformats.org/spreadsheetml/2006/main">
  <c r="C8" i="9" l="1"/>
  <c r="F26" i="10" l="1"/>
  <c r="B8" i="9"/>
  <c r="D5" i="9" l="1"/>
  <c r="D8" i="9" s="1"/>
  <c r="D10" i="9" s="1"/>
  <c r="H26" i="2"/>
  <c r="D9" i="4"/>
  <c r="D8" i="4"/>
  <c r="C7" i="4"/>
  <c r="B7" i="4"/>
  <c r="B10" i="4" l="1"/>
  <c r="C10" i="4"/>
  <c r="D10" i="5"/>
  <c r="D9" i="5"/>
  <c r="AI15" i="3"/>
  <c r="AF15" i="3"/>
  <c r="E8" i="1"/>
  <c r="E14" i="5"/>
  <c r="E7" i="1" s="1"/>
  <c r="E14" i="3"/>
  <c r="E13" i="3"/>
  <c r="E12" i="3"/>
  <c r="E11" i="3"/>
  <c r="E10" i="3"/>
  <c r="E9" i="3"/>
  <c r="E8" i="3"/>
  <c r="E7" i="3"/>
  <c r="E6" i="3"/>
  <c r="E5" i="3"/>
  <c r="E4" i="3"/>
  <c r="AK14" i="3"/>
  <c r="AK13" i="3"/>
  <c r="AK12" i="3"/>
  <c r="AK11" i="3"/>
  <c r="AK10" i="3"/>
  <c r="AK9" i="3"/>
  <c r="AK8" i="3"/>
  <c r="AK7" i="3"/>
  <c r="AK6" i="3"/>
  <c r="AK5" i="3"/>
  <c r="AK4" i="3"/>
  <c r="AJ14" i="3"/>
  <c r="AL14" i="3" s="1"/>
  <c r="AJ13" i="3"/>
  <c r="AL13" i="3" s="1"/>
  <c r="AJ12" i="3"/>
  <c r="AL12" i="3" s="1"/>
  <c r="AJ11" i="3"/>
  <c r="AL11" i="3" s="1"/>
  <c r="AJ10" i="3"/>
  <c r="AL10" i="3" s="1"/>
  <c r="AJ9" i="3"/>
  <c r="AL9" i="3" s="1"/>
  <c r="AJ8" i="3"/>
  <c r="AL8" i="3" s="1"/>
  <c r="AJ7" i="3"/>
  <c r="AL7" i="3" s="1"/>
  <c r="AJ6" i="3"/>
  <c r="AL6" i="3" s="1"/>
  <c r="AJ5" i="3"/>
  <c r="AL5" i="3" s="1"/>
  <c r="AJ4" i="3"/>
  <c r="AL4" i="3" s="1"/>
  <c r="AG14" i="3"/>
  <c r="AG13" i="3"/>
  <c r="AG12" i="3"/>
  <c r="AG11" i="3"/>
  <c r="AG10" i="3"/>
  <c r="AG9" i="3"/>
  <c r="AG8" i="3"/>
  <c r="AG7" i="3"/>
  <c r="AG6" i="3"/>
  <c r="AG5" i="3"/>
  <c r="AG4" i="3"/>
  <c r="M14" i="3"/>
  <c r="M13" i="3"/>
  <c r="M12" i="3"/>
  <c r="M11" i="3"/>
  <c r="M10" i="3"/>
  <c r="M9" i="3"/>
  <c r="M8" i="3"/>
  <c r="M7" i="3"/>
  <c r="M6" i="3"/>
  <c r="M5" i="3"/>
  <c r="M4" i="3"/>
  <c r="H14" i="3"/>
  <c r="N14" i="3" s="1"/>
  <c r="H13" i="3"/>
  <c r="N13" i="3" s="1"/>
  <c r="H12" i="3"/>
  <c r="N12" i="3" s="1"/>
  <c r="H11" i="3"/>
  <c r="N11" i="3" s="1"/>
  <c r="H10" i="3"/>
  <c r="N10" i="3" s="1"/>
  <c r="H9" i="3"/>
  <c r="N9" i="3" s="1"/>
  <c r="H8" i="3"/>
  <c r="N8" i="3" s="1"/>
  <c r="H7" i="3"/>
  <c r="N7" i="3" s="1"/>
  <c r="H6" i="3"/>
  <c r="N6" i="3" s="1"/>
  <c r="H5" i="3"/>
  <c r="N5" i="3" s="1"/>
  <c r="H4" i="3"/>
  <c r="N4" i="3" s="1"/>
  <c r="M3" i="3"/>
  <c r="AK3" i="3"/>
  <c r="AJ3" i="3"/>
  <c r="AL3" i="3" s="1"/>
  <c r="AG3" i="3"/>
  <c r="H3" i="3"/>
  <c r="N3" i="3" s="1"/>
  <c r="E3" i="3"/>
  <c r="AK15" i="3" l="1"/>
  <c r="AL15" i="3"/>
  <c r="H16" i="6" s="1"/>
  <c r="H17" i="6" s="1"/>
  <c r="D8" i="5" s="1"/>
  <c r="D14" i="5" s="1"/>
  <c r="G15" i="3"/>
  <c r="D15" i="3"/>
  <c r="E6" i="1" l="1"/>
  <c r="AH15" i="3" l="1"/>
  <c r="AE15" i="3"/>
  <c r="AJ15" i="3"/>
  <c r="C8" i="5" s="1"/>
  <c r="AG15" i="3"/>
  <c r="B8" i="5" s="1"/>
  <c r="B14" i="5" s="1"/>
  <c r="C7" i="1" s="1"/>
  <c r="C15" i="3"/>
  <c r="C6" i="1" s="1"/>
  <c r="F15" i="3"/>
  <c r="I15" i="3"/>
  <c r="J15" i="3"/>
  <c r="K15" i="3"/>
  <c r="L15" i="3"/>
  <c r="O15" i="3"/>
  <c r="P15" i="3"/>
  <c r="Q15" i="3"/>
  <c r="R15" i="3"/>
  <c r="S15" i="3"/>
  <c r="T15" i="3"/>
  <c r="U15" i="3"/>
  <c r="C11" i="1" s="1"/>
  <c r="V15" i="3"/>
  <c r="D11" i="1" s="1"/>
  <c r="W15" i="3"/>
  <c r="X15" i="3"/>
  <c r="Y15" i="3"/>
  <c r="C13" i="1" s="1"/>
  <c r="Z15" i="3"/>
  <c r="D13" i="1" s="1"/>
  <c r="AA15" i="3"/>
  <c r="C15" i="1" s="1"/>
  <c r="AB15" i="3"/>
  <c r="D15" i="1" s="1"/>
  <c r="F15" i="1" s="1"/>
  <c r="AC15" i="3"/>
  <c r="C16" i="1" s="1"/>
  <c r="AD15" i="3"/>
  <c r="D16" i="1" s="1"/>
  <c r="M15" i="3"/>
  <c r="H15" i="3"/>
  <c r="E15" i="3"/>
  <c r="D6" i="1" l="1"/>
  <c r="C22" i="5"/>
  <c r="D8" i="1" s="1"/>
  <c r="C14" i="5"/>
  <c r="B22" i="5"/>
  <c r="C8" i="1" s="1"/>
  <c r="N15" i="3"/>
  <c r="H27" i="2" l="1"/>
  <c r="D7" i="4" s="1"/>
  <c r="D10" i="4" s="1"/>
  <c r="G16" i="5"/>
  <c r="F7" i="1" s="1"/>
  <c r="D7" i="1"/>
  <c r="G8" i="5"/>
  <c r="G14" i="5" s="1"/>
  <c r="G22" i="5"/>
  <c r="G24" i="5"/>
  <c r="F8" i="1" s="1"/>
  <c r="F6" i="1" l="1"/>
</calcChain>
</file>

<file path=xl/sharedStrings.xml><?xml version="1.0" encoding="utf-8"?>
<sst xmlns="http://schemas.openxmlformats.org/spreadsheetml/2006/main" count="227" uniqueCount="161">
  <si>
    <t>название</t>
  </si>
  <si>
    <t>Ремонт жилья</t>
  </si>
  <si>
    <t>Техническое обслуживание вентканалов и дымоходов</t>
  </si>
  <si>
    <t>осуществление технического надзора и содержания общедомовых приборов учета</t>
  </si>
  <si>
    <t>дополнительная статья</t>
  </si>
  <si>
    <t>уборка придомовой территории</t>
  </si>
  <si>
    <t>уборка лестничных клетей</t>
  </si>
  <si>
    <t>вывоз ТБО</t>
  </si>
  <si>
    <t>содержание лифтов и лифтового оборудования</t>
  </si>
  <si>
    <t>содержание и ремонт газового оборудования</t>
  </si>
  <si>
    <t>управление многоквартирным домом</t>
  </si>
  <si>
    <t>начислено,руб.(в том числе нежилые помещения)</t>
  </si>
  <si>
    <t>получено,руб.(в том числе нежилые помещения)</t>
  </si>
  <si>
    <t>Информация о собранных и израсходованных денежных  средствах за жилищные услуги</t>
  </si>
  <si>
    <t>задолженность</t>
  </si>
  <si>
    <t>остаток</t>
  </si>
  <si>
    <t>№ п/п</t>
  </si>
  <si>
    <t>год</t>
  </si>
  <si>
    <t>месяц</t>
  </si>
  <si>
    <t>место проведения работ</t>
  </si>
  <si>
    <t>вид работ</t>
  </si>
  <si>
    <t>дополнение</t>
  </si>
  <si>
    <t>кол-во</t>
  </si>
  <si>
    <t>сумма ден. Средств</t>
  </si>
  <si>
    <t>дата</t>
  </si>
  <si>
    <t>Услуги банка по приему денежных средств</t>
  </si>
  <si>
    <t>итого</t>
  </si>
  <si>
    <t>адрес</t>
  </si>
  <si>
    <t>кв. метры</t>
  </si>
  <si>
    <t>начислено ТР</t>
  </si>
  <si>
    <t>получено ТР</t>
  </si>
  <si>
    <t>начислено неж.</t>
  </si>
  <si>
    <t>получено неж</t>
  </si>
  <si>
    <t>получено отопление</t>
  </si>
  <si>
    <t>получено ГВС</t>
  </si>
  <si>
    <t>получено лифт</t>
  </si>
  <si>
    <t>1,5% от ГВС,ЦО,Лифт</t>
  </si>
  <si>
    <t>1,5% от получ</t>
  </si>
  <si>
    <t>всего начислено</t>
  </si>
  <si>
    <t>всего получено</t>
  </si>
  <si>
    <t>начислено за дымоходы и вент каналы</t>
  </si>
  <si>
    <t>получено за дымоходы и вент каналы</t>
  </si>
  <si>
    <t>начислено за УУТЭ</t>
  </si>
  <si>
    <t>получено за УУТЭ</t>
  </si>
  <si>
    <t>начислено доп. статья</t>
  </si>
  <si>
    <t>получено доп. статья</t>
  </si>
  <si>
    <t>начислено уборка прид. Тер-рии</t>
  </si>
  <si>
    <t>получено уборка прид. Тер-рии</t>
  </si>
  <si>
    <t>начислено лест. Клетей</t>
  </si>
  <si>
    <t>получено лест. Клетей</t>
  </si>
  <si>
    <t>начислено вывоз ТБО</t>
  </si>
  <si>
    <t>получено  вывоз ТБО</t>
  </si>
  <si>
    <t>начислено газ. Об.</t>
  </si>
  <si>
    <t>получено газ. Об.</t>
  </si>
  <si>
    <t>начислено УМКД</t>
  </si>
  <si>
    <t>получено УМКД</t>
  </si>
  <si>
    <t>начислено лифт</t>
  </si>
  <si>
    <t>Содержание жилья</t>
  </si>
  <si>
    <t>начислено ТО</t>
  </si>
  <si>
    <t>получено ТО</t>
  </si>
  <si>
    <t>начислено,руб.</t>
  </si>
  <si>
    <t>оплачено,руб</t>
  </si>
  <si>
    <t>выполнено работ на сумму,руб</t>
  </si>
  <si>
    <t>задолженность по данной статье,руб</t>
  </si>
  <si>
    <t>возврат средств,руб.</t>
  </si>
  <si>
    <t>остаток по заданному,периоду,руб.</t>
  </si>
  <si>
    <t>Ремонт жилья: итого</t>
  </si>
  <si>
    <t>Техническое обслуживание жилого дома</t>
  </si>
  <si>
    <t>Круглосуточная аварийно-диспетчерская служба</t>
  </si>
  <si>
    <t>Техническое обслуживание внутридомовых электрических сетей</t>
  </si>
  <si>
    <t>дезинсекция,дератизация</t>
  </si>
  <si>
    <t>Энтомологические обследования</t>
  </si>
  <si>
    <t>содержание и уход за зелеными насаждениями</t>
  </si>
  <si>
    <t>Информация о выполненных работах  по статье "Содержание жилья"</t>
  </si>
  <si>
    <t xml:space="preserve">место проведения работ </t>
  </si>
  <si>
    <t>номер документа</t>
  </si>
  <si>
    <t>сумма,руб</t>
  </si>
  <si>
    <t>Услуги банка по приему денежных средств от населения</t>
  </si>
  <si>
    <t>ВСЕГО:</t>
  </si>
  <si>
    <t>1,5% от антена,газ.сети</t>
  </si>
  <si>
    <t>Содержание жилья: итого</t>
  </si>
  <si>
    <t>Содержание пожарных сетей</t>
  </si>
  <si>
    <t>Б. Бульварная, 8-1</t>
  </si>
  <si>
    <t>в доме по адресу ул. Б. Бульварная, 8-1</t>
  </si>
  <si>
    <t>Генеральный директор ООО УО "ТаганСервис"____________________________________________Балаев А.С.</t>
  </si>
  <si>
    <t>Брехов Ю.А.</t>
  </si>
  <si>
    <t>Генеральный директор ООО У0 "ТаганСервис"____________________________________________Брехов Ю.А.</t>
  </si>
  <si>
    <t>Генеральный директор ООО У0 "ТаганСервис"           __________________________              Брехов Ю.А.</t>
  </si>
  <si>
    <t>Информация о собранных и израсходованных денежных средствах по статье "Содержание Жилья" за период с 01.06.2015 г по 30.07.2015 г по адресу Б. Бульварная, 8-1</t>
  </si>
  <si>
    <t>Остаток денежных средств дома на 31.07.2015 г</t>
  </si>
  <si>
    <t>Остаток денежных средств дома на 01.06.2015 г</t>
  </si>
  <si>
    <t>за период с 01.06.2015 по 31.07.2015 гг.</t>
  </si>
  <si>
    <t>в доме по  адресу Б. Бульварная, 8-1 за период с 01.06.2015 по 31.07.2015гг.</t>
  </si>
  <si>
    <t>придомовая территория</t>
  </si>
  <si>
    <t>Содержание и Ремонт жилья</t>
  </si>
  <si>
    <t>переходящее сальдо на 01.01.16 г</t>
  </si>
  <si>
    <t>корректировка сметы №7 от 31.08.2015 г</t>
  </si>
  <si>
    <t>корректировка сметы №6 от 30.10.2015 г</t>
  </si>
  <si>
    <t>корректировка весенне-осеннего осмотра</t>
  </si>
  <si>
    <t>январь</t>
  </si>
  <si>
    <t>кв.18</t>
  </si>
  <si>
    <t>ремонт щита этажного</t>
  </si>
  <si>
    <t>февраль</t>
  </si>
  <si>
    <t>подъезд 1</t>
  </si>
  <si>
    <t>ремонт кирпичной кладки стен</t>
  </si>
  <si>
    <t>март</t>
  </si>
  <si>
    <t>ремонт в ВРУ</t>
  </si>
  <si>
    <t>апрель</t>
  </si>
  <si>
    <t>гидравлические испытания трубопроводов отопления</t>
  </si>
  <si>
    <t>май</t>
  </si>
  <si>
    <t>покос травы</t>
  </si>
  <si>
    <t xml:space="preserve">Информация о выполненных работах по статье "Содержание и Ремонт жилья" по адресу Б. Бульварная, 8-1  за период 01.01.2016 г по 31.07.2016 г </t>
  </si>
  <si>
    <t>июль</t>
  </si>
  <si>
    <t>ревизия ВРУ</t>
  </si>
  <si>
    <t>Остаток денежных средств дома по статье "Ремонт жилья" на 31.07.2016 г</t>
  </si>
  <si>
    <t>Остаток денежных средств дома по статье "Содержание жилья" на 31.07.2016 г</t>
  </si>
  <si>
    <t>дебиторская задолженность жителей по состоянию на 01.08.2016 г составляет</t>
  </si>
  <si>
    <t>Генеральный директор ООО У0 "ТаганСервис"____________________________________________</t>
  </si>
  <si>
    <t>Информация о собранных и израсходованных денежных средствах по статье "Содержание и Ремонт Жилья" за период с 01.01.2016 г по 31.07.2016 г по адресу Б. Бульварная, 8-1</t>
  </si>
  <si>
    <t xml:space="preserve"> Ремонт иСодержание  жилья</t>
  </si>
  <si>
    <t>Ремонт и Содержание жилья: итого</t>
  </si>
  <si>
    <t>Год</t>
  </si>
  <si>
    <t>Месяц</t>
  </si>
  <si>
    <t>Место проведения работ</t>
  </si>
  <si>
    <t>Вид работ</t>
  </si>
  <si>
    <t>Сумма ден. средств</t>
  </si>
  <si>
    <t>территория</t>
  </si>
  <si>
    <t>ЦО</t>
  </si>
  <si>
    <t>подъезд 2</t>
  </si>
  <si>
    <t>август</t>
  </si>
  <si>
    <t>октябрь</t>
  </si>
  <si>
    <t>ЦО и ввод</t>
  </si>
  <si>
    <t>гидравлические испытания</t>
  </si>
  <si>
    <t>периодическая проверка общедомовых вентканалов</t>
  </si>
  <si>
    <t>ноябрь</t>
  </si>
  <si>
    <t>Информация о собранных и израсходованных денежных средствах по статье " Ремонт и Содержание Жилья" за период с 01.01.2023г. по 31.12.2023г. по адресу 10-й Переулок, 114</t>
  </si>
  <si>
    <t>Информация о собранных и израсходованных денежных средствах по статье "Ремонт и  Содержание Жилья" за период с 01.01.2023 г по 31.12.2023 г по адресу 10-й Переулок, 114</t>
  </si>
  <si>
    <t xml:space="preserve">доставка и разгрузка </t>
  </si>
  <si>
    <t>подъезд</t>
  </si>
  <si>
    <t>заделка ниши фанерой</t>
  </si>
  <si>
    <t>подъез 3</t>
  </si>
  <si>
    <t>ремонт двери</t>
  </si>
  <si>
    <t>очистка водосточных труб</t>
  </si>
  <si>
    <t>доставка материала</t>
  </si>
  <si>
    <t>выход на ковлю кв.32</t>
  </si>
  <si>
    <t>ремонт кровли</t>
  </si>
  <si>
    <t>подъезд 3</t>
  </si>
  <si>
    <t>ремонт подъезда</t>
  </si>
  <si>
    <t>смена почтовых ящиков</t>
  </si>
  <si>
    <t>доставка материалов</t>
  </si>
  <si>
    <t>закрытие задвижек</t>
  </si>
  <si>
    <t>кв.36-40-44-48-52-53-57-60 ЦО</t>
  </si>
  <si>
    <t>смена труб ф25мм</t>
  </si>
  <si>
    <t>ремонт оконного блока</t>
  </si>
  <si>
    <t>июнь</t>
  </si>
  <si>
    <t>промывка и запуск</t>
  </si>
  <si>
    <t>переходящее сальдо на 01.01.2023 г</t>
  </si>
  <si>
    <t>Остаток денежных средств по статье "Ремонт и Содержание жилья" на 31.12.2023г</t>
  </si>
  <si>
    <t>дебиторская задолженность жителей по состоянию  на 01.01.2024 г. состовляет:</t>
  </si>
  <si>
    <t>декабрь</t>
  </si>
  <si>
    <t>доставка пескопасты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</si>
</sst>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&quot;р.&quot;_-;\-* #,##0.00&quot;р.&quot;_-;_-* &quot;-&quot;??&quot;р.&quot;_-;_-@_-"/>
    <numFmt numFmtId="165" formatCode="#,##0.00&quot;р.&quot;"/>
  </numFmts>
  <fonts count="20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1" fillId="0" borderId="0"/>
  </cellStyleXfs>
  <cellXfs count="172">
    <xf numFmtId="0" fontId="0" fillId="0" borderId="0" xfId="0"/>
    <xf numFmtId="0" fontId="3" fillId="0" borderId="0" xfId="0" applyFont="1"/>
    <xf numFmtId="0" fontId="0" fillId="0" borderId="1" xfId="0" applyBorder="1"/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0" fillId="0" borderId="3" xfId="0" applyBorder="1"/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0" fillId="0" borderId="4" xfId="0" applyBorder="1"/>
    <xf numFmtId="0" fontId="0" fillId="0" borderId="12" xfId="0" applyBorder="1"/>
    <xf numFmtId="0" fontId="0" fillId="0" borderId="23" xfId="0" applyBorder="1"/>
    <xf numFmtId="0" fontId="0" fillId="0" borderId="24" xfId="0" applyBorder="1"/>
    <xf numFmtId="0" fontId="1" fillId="0" borderId="3" xfId="0" applyFont="1" applyBorder="1"/>
    <xf numFmtId="0" fontId="1" fillId="0" borderId="23" xfId="0" applyFont="1" applyBorder="1"/>
    <xf numFmtId="0" fontId="1" fillId="0" borderId="12" xfId="0" applyFont="1" applyBorder="1" applyAlignment="1">
      <alignment wrapText="1"/>
    </xf>
    <xf numFmtId="0" fontId="1" fillId="0" borderId="24" xfId="0" applyFont="1" applyBorder="1" applyAlignment="1">
      <alignment wrapText="1"/>
    </xf>
    <xf numFmtId="0" fontId="1" fillId="2" borderId="12" xfId="0" applyFont="1" applyFill="1" applyBorder="1" applyAlignment="1">
      <alignment wrapText="1"/>
    </xf>
    <xf numFmtId="0" fontId="0" fillId="2" borderId="3" xfId="0" applyFill="1" applyBorder="1"/>
    <xf numFmtId="0" fontId="0" fillId="2" borderId="12" xfId="0" applyFill="1" applyBorder="1"/>
    <xf numFmtId="2" fontId="0" fillId="2" borderId="25" xfId="0" applyNumberFormat="1" applyFill="1" applyBorder="1"/>
    <xf numFmtId="2" fontId="0" fillId="2" borderId="13" xfId="0" applyNumberFormat="1" applyFill="1" applyBorder="1"/>
    <xf numFmtId="2" fontId="0" fillId="0" borderId="1" xfId="0" applyNumberFormat="1" applyBorder="1"/>
    <xf numFmtId="0" fontId="0" fillId="0" borderId="3" xfId="0" applyBorder="1" applyAlignment="1">
      <alignment wrapText="1"/>
    </xf>
    <xf numFmtId="2" fontId="0" fillId="0" borderId="4" xfId="0" applyNumberFormat="1" applyBorder="1"/>
    <xf numFmtId="2" fontId="1" fillId="0" borderId="12" xfId="0" applyNumberFormat="1" applyFont="1" applyBorder="1"/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0" fillId="0" borderId="23" xfId="0" applyBorder="1" applyAlignment="1">
      <alignment wrapText="1"/>
    </xf>
    <xf numFmtId="0" fontId="6" fillId="0" borderId="12" xfId="0" applyFont="1" applyBorder="1" applyAlignment="1">
      <alignment wrapText="1"/>
    </xf>
    <xf numFmtId="0" fontId="4" fillId="0" borderId="23" xfId="0" applyFont="1" applyBorder="1"/>
    <xf numFmtId="0" fontId="4" fillId="0" borderId="12" xfId="0" applyFont="1" applyBorder="1"/>
    <xf numFmtId="2" fontId="4" fillId="0" borderId="12" xfId="0" applyNumberFormat="1" applyFont="1" applyBorder="1"/>
    <xf numFmtId="2" fontId="4" fillId="0" borderId="0" xfId="0" applyNumberFormat="1" applyFont="1"/>
    <xf numFmtId="0" fontId="6" fillId="0" borderId="16" xfId="0" applyFont="1" applyBorder="1" applyAlignment="1">
      <alignment wrapText="1"/>
    </xf>
    <xf numFmtId="0" fontId="6" fillId="0" borderId="27" xfId="0" applyFont="1" applyBorder="1" applyAlignment="1">
      <alignment wrapText="1"/>
    </xf>
    <xf numFmtId="2" fontId="0" fillId="0" borderId="1" xfId="0" applyNumberFormat="1" applyBorder="1" applyAlignment="1">
      <alignment vertical="center"/>
    </xf>
    <xf numFmtId="0" fontId="1" fillId="0" borderId="4" xfId="0" applyFont="1" applyBorder="1" applyAlignment="1">
      <alignment wrapText="1"/>
    </xf>
    <xf numFmtId="2" fontId="0" fillId="0" borderId="0" xfId="0" applyNumberFormat="1"/>
    <xf numFmtId="0" fontId="4" fillId="0" borderId="2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165" fontId="0" fillId="0" borderId="30" xfId="0" applyNumberFormat="1" applyBorder="1" applyAlignment="1">
      <alignment vertical="center"/>
    </xf>
    <xf numFmtId="0" fontId="0" fillId="0" borderId="31" xfId="0" applyBorder="1" applyAlignment="1">
      <alignment horizontal="center" vertical="center"/>
    </xf>
    <xf numFmtId="165" fontId="0" fillId="0" borderId="32" xfId="0" applyNumberFormat="1" applyBorder="1" applyAlignment="1">
      <alignment vertical="center"/>
    </xf>
    <xf numFmtId="165" fontId="4" fillId="0" borderId="10" xfId="0" applyNumberFormat="1" applyFont="1" applyBorder="1"/>
    <xf numFmtId="165" fontId="4" fillId="0" borderId="14" xfId="0" applyNumberFormat="1" applyFont="1" applyBorder="1"/>
    <xf numFmtId="2" fontId="0" fillId="2" borderId="3" xfId="0" applyNumberFormat="1" applyFill="1" applyBorder="1"/>
    <xf numFmtId="2" fontId="4" fillId="0" borderId="24" xfId="0" applyNumberFormat="1" applyFont="1" applyBorder="1"/>
    <xf numFmtId="0" fontId="1" fillId="0" borderId="34" xfId="0" applyFont="1" applyBorder="1" applyAlignment="1">
      <alignment wrapText="1"/>
    </xf>
    <xf numFmtId="0" fontId="0" fillId="0" borderId="35" xfId="0" applyBorder="1"/>
    <xf numFmtId="0" fontId="1" fillId="0" borderId="37" xfId="0" applyFont="1" applyBorder="1" applyAlignment="1">
      <alignment wrapText="1"/>
    </xf>
    <xf numFmtId="0" fontId="1" fillId="0" borderId="28" xfId="0" applyFont="1" applyBorder="1" applyAlignment="1">
      <alignment wrapText="1"/>
    </xf>
    <xf numFmtId="0" fontId="0" fillId="0" borderId="30" xfId="0" applyBorder="1"/>
    <xf numFmtId="0" fontId="1" fillId="0" borderId="39" xfId="0" applyFont="1" applyBorder="1" applyAlignment="1">
      <alignment wrapText="1"/>
    </xf>
    <xf numFmtId="0" fontId="0" fillId="0" borderId="21" xfId="0" applyBorder="1"/>
    <xf numFmtId="0" fontId="0" fillId="0" borderId="22" xfId="0" applyBorder="1"/>
    <xf numFmtId="0" fontId="4" fillId="0" borderId="0" xfId="0" applyFont="1"/>
    <xf numFmtId="2" fontId="0" fillId="0" borderId="4" xfId="0" applyNumberFormat="1" applyBorder="1" applyAlignment="1">
      <alignment vertical="center"/>
    </xf>
    <xf numFmtId="0" fontId="1" fillId="2" borderId="23" xfId="0" applyFont="1" applyFill="1" applyBorder="1" applyAlignment="1">
      <alignment wrapText="1"/>
    </xf>
    <xf numFmtId="2" fontId="0" fillId="2" borderId="12" xfId="0" applyNumberFormat="1" applyFill="1" applyBorder="1" applyAlignment="1">
      <alignment vertical="center"/>
    </xf>
    <xf numFmtId="2" fontId="0" fillId="2" borderId="24" xfId="0" applyNumberFormat="1" applyFill="1" applyBorder="1" applyAlignment="1">
      <alignment horizontal="center" vertical="center"/>
    </xf>
    <xf numFmtId="2" fontId="0" fillId="0" borderId="36" xfId="0" applyNumberFormat="1" applyBorder="1"/>
    <xf numFmtId="2" fontId="0" fillId="0" borderId="38" xfId="0" applyNumberFormat="1" applyBorder="1"/>
    <xf numFmtId="2" fontId="0" fillId="0" borderId="30" xfId="0" applyNumberFormat="1" applyBorder="1"/>
    <xf numFmtId="0" fontId="1" fillId="0" borderId="0" xfId="0" applyFont="1" applyAlignment="1">
      <alignment wrapText="1"/>
    </xf>
    <xf numFmtId="0" fontId="0" fillId="0" borderId="1" xfId="0" applyBorder="1" applyAlignment="1">
      <alignment wrapText="1"/>
    </xf>
    <xf numFmtId="0" fontId="0" fillId="0" borderId="15" xfId="0" applyBorder="1" applyAlignment="1">
      <alignment wrapText="1"/>
    </xf>
    <xf numFmtId="0" fontId="6" fillId="0" borderId="1" xfId="0" applyFont="1" applyBorder="1" applyAlignment="1">
      <alignment wrapText="1"/>
    </xf>
    <xf numFmtId="164" fontId="0" fillId="0" borderId="3" xfId="0" applyNumberFormat="1" applyBorder="1"/>
    <xf numFmtId="0" fontId="9" fillId="0" borderId="0" xfId="0" applyFont="1"/>
    <xf numFmtId="2" fontId="9" fillId="0" borderId="0" xfId="0" applyNumberFormat="1" applyFont="1"/>
    <xf numFmtId="0" fontId="1" fillId="0" borderId="0" xfId="0" applyFont="1"/>
    <xf numFmtId="0" fontId="10" fillId="0" borderId="0" xfId="0" applyFont="1"/>
    <xf numFmtId="0" fontId="4" fillId="0" borderId="19" xfId="0" applyFont="1" applyBorder="1"/>
    <xf numFmtId="4" fontId="0" fillId="0" borderId="1" xfId="0" applyNumberFormat="1" applyBorder="1"/>
    <xf numFmtId="4" fontId="6" fillId="0" borderId="1" xfId="0" applyNumberFormat="1" applyFont="1" applyBorder="1" applyAlignment="1">
      <alignment wrapText="1"/>
    </xf>
    <xf numFmtId="0" fontId="9" fillId="0" borderId="29" xfId="0" applyFont="1" applyBorder="1" applyAlignment="1">
      <alignment horizontal="left"/>
    </xf>
    <xf numFmtId="0" fontId="6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4" fontId="0" fillId="0" borderId="3" xfId="0" applyNumberFormat="1" applyBorder="1"/>
    <xf numFmtId="4" fontId="4" fillId="0" borderId="20" xfId="0" applyNumberFormat="1" applyFont="1" applyBorder="1"/>
    <xf numFmtId="0" fontId="0" fillId="0" borderId="0" xfId="0" applyAlignment="1">
      <alignment wrapText="1"/>
    </xf>
    <xf numFmtId="2" fontId="4" fillId="0" borderId="0" xfId="0" applyNumberFormat="1" applyFont="1" applyAlignment="1">
      <alignment horizontal="center" wrapText="1"/>
    </xf>
    <xf numFmtId="4" fontId="10" fillId="0" borderId="0" xfId="0" applyNumberFormat="1" applyFont="1" applyAlignment="1">
      <alignment wrapText="1"/>
    </xf>
    <xf numFmtId="0" fontId="6" fillId="0" borderId="36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left"/>
    </xf>
    <xf numFmtId="0" fontId="6" fillId="0" borderId="30" xfId="0" applyFont="1" applyBorder="1" applyAlignment="1">
      <alignment horizontal="center" wrapText="1"/>
    </xf>
    <xf numFmtId="0" fontId="1" fillId="0" borderId="37" xfId="0" applyFont="1" applyBorder="1"/>
    <xf numFmtId="4" fontId="0" fillId="0" borderId="30" xfId="0" applyNumberFormat="1" applyBorder="1" applyAlignment="1">
      <alignment horizontal="center" vertical="center" wrapText="1"/>
    </xf>
    <xf numFmtId="4" fontId="4" fillId="0" borderId="50" xfId="0" applyNumberFormat="1" applyFont="1" applyBorder="1" applyAlignment="1">
      <alignment horizontal="center" wrapText="1"/>
    </xf>
    <xf numFmtId="4" fontId="0" fillId="0" borderId="0" xfId="0" applyNumberFormat="1"/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4" fontId="9" fillId="0" borderId="0" xfId="0" applyNumberFormat="1" applyFont="1" applyAlignment="1">
      <alignment horizontal="right" wrapText="1"/>
    </xf>
    <xf numFmtId="0" fontId="14" fillId="0" borderId="1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5" fillId="0" borderId="1" xfId="0" applyFont="1" applyBorder="1"/>
    <xf numFmtId="0" fontId="16" fillId="0" borderId="1" xfId="0" applyFont="1" applyBorder="1" applyAlignment="1">
      <alignment wrapText="1"/>
    </xf>
    <xf numFmtId="4" fontId="14" fillId="0" borderId="4" xfId="0" applyNumberFormat="1" applyFont="1" applyBorder="1"/>
    <xf numFmtId="4" fontId="17" fillId="0" borderId="12" xfId="0" applyNumberFormat="1" applyFont="1" applyBorder="1"/>
    <xf numFmtId="0" fontId="18" fillId="0" borderId="0" xfId="0" applyFont="1" applyAlignment="1">
      <alignment horizontal="left"/>
    </xf>
    <xf numFmtId="4" fontId="17" fillId="0" borderId="0" xfId="0" applyNumberFormat="1" applyFont="1"/>
    <xf numFmtId="0" fontId="14" fillId="0" borderId="0" xfId="0" applyFont="1"/>
    <xf numFmtId="0" fontId="17" fillId="0" borderId="0" xfId="0" applyFont="1"/>
    <xf numFmtId="4" fontId="14" fillId="0" borderId="1" xfId="0" applyNumberFormat="1" applyFont="1" applyBorder="1"/>
    <xf numFmtId="0" fontId="16" fillId="0" borderId="8" xfId="0" applyFont="1" applyBorder="1" applyAlignment="1">
      <alignment wrapText="1"/>
    </xf>
    <xf numFmtId="0" fontId="16" fillId="0" borderId="29" xfId="0" applyFont="1" applyBorder="1" applyAlignment="1">
      <alignment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2" fontId="0" fillId="0" borderId="5" xfId="0" applyNumberFormat="1" applyBorder="1" applyAlignment="1">
      <alignment horizontal="center" vertical="center"/>
    </xf>
    <xf numFmtId="2" fontId="0" fillId="0" borderId="29" xfId="0" applyNumberFormat="1" applyBorder="1" applyAlignment="1">
      <alignment horizontal="center" vertical="center"/>
    </xf>
    <xf numFmtId="2" fontId="4" fillId="0" borderId="40" xfId="0" applyNumberFormat="1" applyFont="1" applyBorder="1" applyAlignment="1">
      <alignment horizontal="center"/>
    </xf>
    <xf numFmtId="2" fontId="4" fillId="0" borderId="43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6" fillId="0" borderId="17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9" fillId="0" borderId="5" xfId="0" applyFont="1" applyBorder="1" applyAlignment="1">
      <alignment horizontal="left"/>
    </xf>
    <xf numFmtId="0" fontId="9" fillId="0" borderId="29" xfId="0" applyFont="1" applyBorder="1" applyAlignment="1">
      <alignment horizontal="left"/>
    </xf>
    <xf numFmtId="0" fontId="6" fillId="0" borderId="5" xfId="0" applyFont="1" applyBorder="1" applyAlignment="1">
      <alignment horizontal="center" wrapText="1"/>
    </xf>
    <xf numFmtId="0" fontId="6" fillId="0" borderId="29" xfId="0" applyFont="1" applyBorder="1" applyAlignment="1">
      <alignment horizontal="center" wrapText="1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5" fillId="0" borderId="15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0" fillId="0" borderId="44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45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46" xfId="0" applyBorder="1" applyAlignment="1">
      <alignment horizontal="left"/>
    </xf>
    <xf numFmtId="0" fontId="0" fillId="0" borderId="47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48" xfId="0" applyBorder="1" applyAlignment="1">
      <alignment horizontal="left"/>
    </xf>
    <xf numFmtId="0" fontId="0" fillId="0" borderId="29" xfId="0" applyBorder="1" applyAlignment="1">
      <alignment horizontal="left"/>
    </xf>
    <xf numFmtId="0" fontId="12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17" fillId="0" borderId="40" xfId="0" applyFont="1" applyBorder="1" applyAlignment="1">
      <alignment horizontal="left"/>
    </xf>
    <xf numFmtId="0" fontId="17" fillId="0" borderId="41" xfId="0" applyFont="1" applyBorder="1" applyAlignment="1">
      <alignment horizontal="left"/>
    </xf>
    <xf numFmtId="0" fontId="17" fillId="0" borderId="42" xfId="0" applyFont="1" applyBorder="1" applyAlignment="1">
      <alignment horizontal="left"/>
    </xf>
    <xf numFmtId="0" fontId="18" fillId="0" borderId="9" xfId="0" applyFont="1" applyBorder="1" applyAlignment="1">
      <alignment horizontal="left"/>
    </xf>
    <xf numFmtId="0" fontId="18" fillId="0" borderId="10" xfId="0" applyFont="1" applyBorder="1" applyAlignment="1">
      <alignment horizontal="left"/>
    </xf>
    <xf numFmtId="0" fontId="18" fillId="0" borderId="11" xfId="0" applyFont="1" applyBorder="1" applyAlignment="1">
      <alignment horizontal="left"/>
    </xf>
    <xf numFmtId="0" fontId="13" fillId="0" borderId="15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2" fontId="0" fillId="0" borderId="4" xfId="0" applyNumberFormat="1" applyBorder="1" applyAlignment="1">
      <alignment horizontal="center" vertical="center"/>
    </xf>
    <xf numFmtId="2" fontId="0" fillId="0" borderId="26" xfId="0" applyNumberFormat="1" applyBorder="1" applyAlignment="1">
      <alignment horizontal="center" vertical="center"/>
    </xf>
    <xf numFmtId="2" fontId="0" fillId="0" borderId="20" xfId="0" applyNumberForma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40" xfId="0" applyFont="1" applyBorder="1" applyAlignment="1">
      <alignment horizontal="left" vertical="center"/>
    </xf>
    <xf numFmtId="0" fontId="4" fillId="0" borderId="41" xfId="0" applyFont="1" applyBorder="1" applyAlignment="1">
      <alignment horizontal="left" vertical="center"/>
    </xf>
    <xf numFmtId="0" fontId="4" fillId="0" borderId="42" xfId="0" applyFont="1" applyBorder="1" applyAlignment="1">
      <alignment horizontal="left" vertical="center"/>
    </xf>
    <xf numFmtId="0" fontId="8" fillId="0" borderId="33" xfId="0" applyFont="1" applyBorder="1" applyAlignment="1">
      <alignment horizontal="left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58;&#1056;%20&#1058;&#1072;&#1075;&#1072;&#1085;&#1057;&#1077;&#1088;&#1074;&#1080;&#1089;%20(&#1040;&#1074;&#1090;&#1086;&#1089;&#1086;&#1093;&#1088;&#1072;&#1085;&#1077;&#1085;&#1085;&#1099;&#1081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юнь "/>
      <sheetName val="июль"/>
      <sheetName val="август"/>
      <sheetName val="сентябрь"/>
      <sheetName val="октябрь"/>
      <sheetName val="ноябрь"/>
      <sheetName val="декабрь"/>
      <sheetName val="январь 16"/>
      <sheetName val="февраль 16"/>
      <sheetName val="март 16"/>
      <sheetName val="апрель 2016"/>
      <sheetName val="апрель 2016 (2)"/>
      <sheetName val="май 2016"/>
      <sheetName val="июнь 16"/>
      <sheetName val="май 2016 (2)"/>
      <sheetName val="июнь 16 (2)"/>
      <sheetName val="июль 16"/>
      <sheetName val="разбивка остатков на 1 августа"/>
      <sheetName val="август ТР"/>
      <sheetName val="август ТО"/>
      <sheetName val="сентябрь ТР"/>
      <sheetName val="Сентябрь ТО"/>
      <sheetName val="октябрь ТР"/>
      <sheetName val="октябрь ТО"/>
      <sheetName val="ноябрь ТР 16"/>
      <sheetName val="ноябрь ТО 16"/>
      <sheetName val="декабрь ТР 16"/>
      <sheetName val="декабрь ТО 16"/>
      <sheetName val="январь ТР 17"/>
      <sheetName val="Январь 2017 ТО"/>
    </sheetNames>
    <sheetDataSet>
      <sheetData sheetId="0"/>
      <sheetData sheetId="1"/>
      <sheetData sheetId="2"/>
      <sheetData sheetId="3"/>
      <sheetData sheetId="4"/>
      <sheetData sheetId="5"/>
      <sheetData sheetId="6">
        <row r="12">
          <cell r="AF12">
            <v>106323.20999999999</v>
          </cell>
          <cell r="AH12">
            <v>101185.61</v>
          </cell>
          <cell r="AJ12">
            <v>1517.78415</v>
          </cell>
          <cell r="AL12">
            <v>70.243949999999998</v>
          </cell>
        </row>
      </sheetData>
      <sheetData sheetId="7">
        <row r="12">
          <cell r="BC12">
            <v>3252.7560000000003</v>
          </cell>
          <cell r="BE12">
            <v>280.41000000000003</v>
          </cell>
        </row>
      </sheetData>
      <sheetData sheetId="8"/>
      <sheetData sheetId="9"/>
      <sheetData sheetId="10"/>
      <sheetData sheetId="11"/>
      <sheetData sheetId="12">
        <row r="12">
          <cell r="V12">
            <v>1692.56</v>
          </cell>
          <cell r="AJ12">
            <v>190726.71000000002</v>
          </cell>
          <cell r="AL12">
            <v>174717.92</v>
          </cell>
          <cell r="AN12">
            <v>2620.7687999999998</v>
          </cell>
          <cell r="AP12">
            <v>120.69224999999999</v>
          </cell>
        </row>
      </sheetData>
      <sheetData sheetId="13"/>
      <sheetData sheetId="14"/>
      <sheetData sheetId="15"/>
      <sheetData sheetId="16">
        <row r="12">
          <cell r="AJ12">
            <v>15071</v>
          </cell>
          <cell r="AL12">
            <v>14796.15</v>
          </cell>
          <cell r="AN12">
            <v>221.94224999999997</v>
          </cell>
          <cell r="AP12">
            <v>8.6302500000000002</v>
          </cell>
        </row>
      </sheetData>
      <sheetData sheetId="17"/>
      <sheetData sheetId="18"/>
      <sheetData sheetId="19"/>
      <sheetData sheetId="20">
        <row r="57">
          <cell r="M57">
            <v>684.64</v>
          </cell>
        </row>
      </sheetData>
      <sheetData sheetId="21"/>
      <sheetData sheetId="22"/>
      <sheetData sheetId="23"/>
      <sheetData sheetId="24"/>
      <sheetData sheetId="25"/>
      <sheetData sheetId="26">
        <row r="11">
          <cell r="Y11">
            <v>43557</v>
          </cell>
        </row>
      </sheetData>
      <sheetData sheetId="27">
        <row r="51">
          <cell r="S51">
            <v>209061.02999999997</v>
          </cell>
        </row>
      </sheetData>
      <sheetData sheetId="28"/>
      <sheetData sheetId="2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15"/>
  <sheetViews>
    <sheetView topLeftCell="R1" workbookViewId="0">
      <selection activeCell="AH11" sqref="AH11"/>
    </sheetView>
  </sheetViews>
  <sheetFormatPr defaultRowHeight="13.8" x14ac:dyDescent="0.3"/>
  <cols>
    <col min="1" max="1" width="22.88671875" customWidth="1"/>
    <col min="3" max="3" width="12.5546875" customWidth="1"/>
    <col min="4" max="4" width="10.33203125" customWidth="1"/>
    <col min="5" max="5" width="12.33203125" customWidth="1"/>
    <col min="6" max="6" width="11.88671875" customWidth="1"/>
    <col min="7" max="7" width="11.109375" customWidth="1"/>
    <col min="8" max="8" width="12.88671875" customWidth="1"/>
    <col min="9" max="9" width="12.44140625" customWidth="1"/>
    <col min="10" max="10" width="11.88671875" customWidth="1"/>
    <col min="11" max="11" width="12.88671875" customWidth="1"/>
    <col min="12" max="12" width="11.109375" customWidth="1"/>
    <col min="13" max="13" width="10.33203125" customWidth="1"/>
    <col min="14" max="14" width="9.33203125" customWidth="1"/>
    <col min="15" max="15" width="12.109375" customWidth="1"/>
    <col min="16" max="16" width="11.88671875" customWidth="1"/>
    <col min="17" max="17" width="10.109375" customWidth="1"/>
    <col min="18" max="18" width="10.5546875" customWidth="1"/>
  </cols>
  <sheetData>
    <row r="1" spans="1:38" ht="14.4" thickBot="1" x14ac:dyDescent="0.35"/>
    <row r="2" spans="1:38" ht="55.5" customHeight="1" thickBot="1" x14ac:dyDescent="0.35">
      <c r="A2" s="13" t="s">
        <v>27</v>
      </c>
      <c r="B2" s="14" t="s">
        <v>28</v>
      </c>
      <c r="C2" s="14" t="s">
        <v>29</v>
      </c>
      <c r="D2" s="14" t="s">
        <v>31</v>
      </c>
      <c r="E2" s="16" t="s">
        <v>38</v>
      </c>
      <c r="F2" s="14" t="s">
        <v>30</v>
      </c>
      <c r="G2" s="14" t="s">
        <v>32</v>
      </c>
      <c r="H2" s="16" t="s">
        <v>39</v>
      </c>
      <c r="I2" s="14" t="s">
        <v>33</v>
      </c>
      <c r="J2" s="14" t="s">
        <v>34</v>
      </c>
      <c r="K2" s="14" t="s">
        <v>56</v>
      </c>
      <c r="L2" s="14" t="s">
        <v>35</v>
      </c>
      <c r="M2" s="16" t="s">
        <v>36</v>
      </c>
      <c r="N2" s="16" t="s">
        <v>37</v>
      </c>
      <c r="O2" s="14" t="s">
        <v>40</v>
      </c>
      <c r="P2" s="14" t="s">
        <v>41</v>
      </c>
      <c r="Q2" s="14" t="s">
        <v>42</v>
      </c>
      <c r="R2" s="14" t="s">
        <v>43</v>
      </c>
      <c r="S2" s="14" t="s">
        <v>44</v>
      </c>
      <c r="T2" s="14" t="s">
        <v>45</v>
      </c>
      <c r="U2" s="14" t="s">
        <v>46</v>
      </c>
      <c r="V2" s="14" t="s">
        <v>47</v>
      </c>
      <c r="W2" s="14" t="s">
        <v>48</v>
      </c>
      <c r="X2" s="14" t="s">
        <v>49</v>
      </c>
      <c r="Y2" s="14" t="s">
        <v>50</v>
      </c>
      <c r="Z2" s="14" t="s">
        <v>51</v>
      </c>
      <c r="AA2" s="14" t="s">
        <v>52</v>
      </c>
      <c r="AB2" s="14" t="s">
        <v>53</v>
      </c>
      <c r="AC2" s="14" t="s">
        <v>54</v>
      </c>
      <c r="AD2" s="15" t="s">
        <v>55</v>
      </c>
      <c r="AE2" s="14" t="s">
        <v>58</v>
      </c>
      <c r="AF2" s="14" t="s">
        <v>31</v>
      </c>
      <c r="AG2" s="16" t="s">
        <v>38</v>
      </c>
      <c r="AH2" s="14" t="s">
        <v>59</v>
      </c>
      <c r="AI2" s="14" t="s">
        <v>32</v>
      </c>
      <c r="AJ2" s="16" t="s">
        <v>39</v>
      </c>
      <c r="AK2" s="16" t="s">
        <v>79</v>
      </c>
      <c r="AL2" s="16" t="s">
        <v>37</v>
      </c>
    </row>
    <row r="3" spans="1:38" x14ac:dyDescent="0.3">
      <c r="A3" s="12" t="s">
        <v>82</v>
      </c>
      <c r="B3" s="5">
        <v>1869.4</v>
      </c>
      <c r="C3" s="5">
        <v>0</v>
      </c>
      <c r="D3" s="5">
        <v>0</v>
      </c>
      <c r="E3" s="17">
        <f>C3+D3</f>
        <v>0</v>
      </c>
      <c r="F3" s="5">
        <v>0</v>
      </c>
      <c r="G3" s="5">
        <v>0</v>
      </c>
      <c r="H3" s="17">
        <f>F3+G3</f>
        <v>0</v>
      </c>
      <c r="I3" s="5">
        <v>0</v>
      </c>
      <c r="J3" s="5">
        <v>0</v>
      </c>
      <c r="K3" s="5">
        <v>0</v>
      </c>
      <c r="L3" s="5">
        <v>0</v>
      </c>
      <c r="M3" s="17">
        <f>(I3+J3+L3)*1.5%</f>
        <v>0</v>
      </c>
      <c r="N3" s="19">
        <f>H3*1.5%</f>
        <v>0</v>
      </c>
      <c r="O3" s="5">
        <v>0</v>
      </c>
      <c r="P3" s="5">
        <v>0</v>
      </c>
      <c r="Q3" s="5">
        <v>0</v>
      </c>
      <c r="R3" s="5">
        <v>0</v>
      </c>
      <c r="S3" s="5">
        <v>0</v>
      </c>
      <c r="T3" s="5">
        <v>0</v>
      </c>
      <c r="U3" s="5">
        <v>0</v>
      </c>
      <c r="V3" s="5">
        <v>0</v>
      </c>
      <c r="W3" s="5">
        <v>0</v>
      </c>
      <c r="X3" s="5">
        <v>0</v>
      </c>
      <c r="Y3" s="5">
        <v>0</v>
      </c>
      <c r="Z3" s="5">
        <v>0</v>
      </c>
      <c r="AA3" s="5">
        <v>0</v>
      </c>
      <c r="AB3" s="5">
        <v>0</v>
      </c>
      <c r="AC3" s="5">
        <v>0</v>
      </c>
      <c r="AD3" s="5">
        <v>0</v>
      </c>
      <c r="AE3" s="5">
        <v>0</v>
      </c>
      <c r="AF3" s="5">
        <v>0</v>
      </c>
      <c r="AG3" s="17">
        <f>AE3+AF3</f>
        <v>0</v>
      </c>
      <c r="AH3" s="5">
        <v>0</v>
      </c>
      <c r="AI3" s="5">
        <v>0</v>
      </c>
      <c r="AJ3" s="17">
        <f>AH3+AI3</f>
        <v>0</v>
      </c>
      <c r="AK3" s="52">
        <f>AB3*1.5%</f>
        <v>0</v>
      </c>
      <c r="AL3" s="19">
        <f>AJ3*1.5%</f>
        <v>0</v>
      </c>
    </row>
    <row r="4" spans="1:38" x14ac:dyDescent="0.3">
      <c r="A4" s="12" t="s">
        <v>82</v>
      </c>
      <c r="B4" s="5">
        <v>1869.4</v>
      </c>
      <c r="C4" s="5">
        <v>0</v>
      </c>
      <c r="D4" s="5">
        <v>0</v>
      </c>
      <c r="E4" s="17">
        <f t="shared" ref="E4:E14" si="0">C4+D4</f>
        <v>0</v>
      </c>
      <c r="F4" s="5">
        <v>0</v>
      </c>
      <c r="G4" s="5">
        <v>0</v>
      </c>
      <c r="H4" s="17">
        <f t="shared" ref="H4:H14" si="1">F4+G4</f>
        <v>0</v>
      </c>
      <c r="I4" s="5">
        <v>0</v>
      </c>
      <c r="J4" s="5">
        <v>0</v>
      </c>
      <c r="K4" s="5">
        <v>0</v>
      </c>
      <c r="L4" s="5">
        <v>0</v>
      </c>
      <c r="M4" s="17">
        <f t="shared" ref="M4:M14" si="2">(I4+J4+L4)*1.5%</f>
        <v>0</v>
      </c>
      <c r="N4" s="19">
        <f t="shared" ref="N4:N14" si="3">H4*1.5%</f>
        <v>0</v>
      </c>
      <c r="O4" s="5">
        <v>0</v>
      </c>
      <c r="P4" s="5">
        <v>0</v>
      </c>
      <c r="Q4" s="5">
        <v>0</v>
      </c>
      <c r="R4" s="5">
        <v>0</v>
      </c>
      <c r="S4" s="5">
        <v>0</v>
      </c>
      <c r="T4" s="5">
        <v>0</v>
      </c>
      <c r="U4" s="5">
        <v>0</v>
      </c>
      <c r="V4" s="5">
        <v>0</v>
      </c>
      <c r="W4" s="5">
        <v>0</v>
      </c>
      <c r="X4" s="5">
        <v>0</v>
      </c>
      <c r="Y4" s="5">
        <v>0</v>
      </c>
      <c r="Z4" s="5">
        <v>0</v>
      </c>
      <c r="AA4" s="5">
        <v>0</v>
      </c>
      <c r="AB4" s="5">
        <v>0</v>
      </c>
      <c r="AC4" s="5">
        <v>0</v>
      </c>
      <c r="AD4" s="5">
        <v>0</v>
      </c>
      <c r="AE4" s="5">
        <v>0</v>
      </c>
      <c r="AF4" s="5">
        <v>0</v>
      </c>
      <c r="AG4" s="17">
        <f t="shared" ref="AG4:AG14" si="4">AE4+AF4</f>
        <v>0</v>
      </c>
      <c r="AH4" s="5">
        <v>0</v>
      </c>
      <c r="AI4" s="5">
        <v>0</v>
      </c>
      <c r="AJ4" s="17">
        <f t="shared" ref="AJ4:AJ14" si="5">AH4+AI4</f>
        <v>0</v>
      </c>
      <c r="AK4" s="52">
        <f t="shared" ref="AK4:AK14" si="6">AB4*1.5%</f>
        <v>0</v>
      </c>
      <c r="AL4" s="19">
        <f t="shared" ref="AL4:AL14" si="7">AJ4*1.5%</f>
        <v>0</v>
      </c>
    </row>
    <row r="5" spans="1:38" x14ac:dyDescent="0.3">
      <c r="A5" s="12" t="s">
        <v>82</v>
      </c>
      <c r="B5" s="5">
        <v>1869.4</v>
      </c>
      <c r="C5" s="5">
        <v>0</v>
      </c>
      <c r="D5" s="5">
        <v>0</v>
      </c>
      <c r="E5" s="17">
        <f t="shared" si="0"/>
        <v>0</v>
      </c>
      <c r="F5" s="5">
        <v>0</v>
      </c>
      <c r="G5" s="5">
        <v>0</v>
      </c>
      <c r="H5" s="17">
        <f t="shared" si="1"/>
        <v>0</v>
      </c>
      <c r="I5" s="5">
        <v>0</v>
      </c>
      <c r="J5" s="5">
        <v>0</v>
      </c>
      <c r="K5" s="5">
        <v>0</v>
      </c>
      <c r="L5" s="5">
        <v>0</v>
      </c>
      <c r="M5" s="17">
        <f t="shared" si="2"/>
        <v>0</v>
      </c>
      <c r="N5" s="19">
        <f t="shared" si="3"/>
        <v>0</v>
      </c>
      <c r="O5" s="5">
        <v>0</v>
      </c>
      <c r="P5" s="5">
        <v>0</v>
      </c>
      <c r="Q5" s="5">
        <v>0</v>
      </c>
      <c r="R5" s="5">
        <v>0</v>
      </c>
      <c r="S5" s="5">
        <v>0</v>
      </c>
      <c r="T5" s="5">
        <v>0</v>
      </c>
      <c r="U5" s="5">
        <v>0</v>
      </c>
      <c r="V5" s="5">
        <v>0</v>
      </c>
      <c r="W5" s="5">
        <v>0</v>
      </c>
      <c r="X5" s="5">
        <v>0</v>
      </c>
      <c r="Y5" s="5">
        <v>0</v>
      </c>
      <c r="Z5" s="5">
        <v>0</v>
      </c>
      <c r="AA5" s="5">
        <v>0</v>
      </c>
      <c r="AB5" s="5">
        <v>0</v>
      </c>
      <c r="AC5" s="5">
        <v>0</v>
      </c>
      <c r="AD5" s="5">
        <v>0</v>
      </c>
      <c r="AE5" s="5">
        <v>0</v>
      </c>
      <c r="AF5" s="5">
        <v>0</v>
      </c>
      <c r="AG5" s="17">
        <f t="shared" si="4"/>
        <v>0</v>
      </c>
      <c r="AH5" s="5">
        <v>0</v>
      </c>
      <c r="AI5" s="5">
        <v>0</v>
      </c>
      <c r="AJ5" s="17">
        <f t="shared" si="5"/>
        <v>0</v>
      </c>
      <c r="AK5" s="52">
        <f t="shared" si="6"/>
        <v>0</v>
      </c>
      <c r="AL5" s="19">
        <f t="shared" si="7"/>
        <v>0</v>
      </c>
    </row>
    <row r="6" spans="1:38" x14ac:dyDescent="0.3">
      <c r="A6" s="12" t="s">
        <v>82</v>
      </c>
      <c r="B6" s="5">
        <v>1869.4</v>
      </c>
      <c r="C6" s="5">
        <v>0</v>
      </c>
      <c r="D6" s="5">
        <v>0</v>
      </c>
      <c r="E6" s="17">
        <f t="shared" si="0"/>
        <v>0</v>
      </c>
      <c r="F6" s="5">
        <v>0</v>
      </c>
      <c r="G6" s="5">
        <v>0</v>
      </c>
      <c r="H6" s="17">
        <f t="shared" si="1"/>
        <v>0</v>
      </c>
      <c r="I6" s="5">
        <v>0</v>
      </c>
      <c r="J6" s="5">
        <v>0</v>
      </c>
      <c r="K6" s="5">
        <v>0</v>
      </c>
      <c r="L6" s="5">
        <v>0</v>
      </c>
      <c r="M6" s="17">
        <f t="shared" si="2"/>
        <v>0</v>
      </c>
      <c r="N6" s="19">
        <f t="shared" si="3"/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  <c r="W6" s="5">
        <v>0</v>
      </c>
      <c r="X6" s="5">
        <v>0</v>
      </c>
      <c r="Y6" s="5">
        <v>0</v>
      </c>
      <c r="Z6" s="5">
        <v>0</v>
      </c>
      <c r="AA6" s="5">
        <v>0</v>
      </c>
      <c r="AB6" s="5">
        <v>0</v>
      </c>
      <c r="AC6" s="5">
        <v>0</v>
      </c>
      <c r="AD6" s="5">
        <v>0</v>
      </c>
      <c r="AE6" s="5">
        <v>0</v>
      </c>
      <c r="AF6" s="5">
        <v>0</v>
      </c>
      <c r="AG6" s="17">
        <f t="shared" si="4"/>
        <v>0</v>
      </c>
      <c r="AH6" s="5">
        <v>0</v>
      </c>
      <c r="AI6" s="5">
        <v>0</v>
      </c>
      <c r="AJ6" s="17">
        <f t="shared" si="5"/>
        <v>0</v>
      </c>
      <c r="AK6" s="52">
        <f t="shared" si="6"/>
        <v>0</v>
      </c>
      <c r="AL6" s="19">
        <f t="shared" si="7"/>
        <v>0</v>
      </c>
    </row>
    <row r="7" spans="1:38" x14ac:dyDescent="0.3">
      <c r="A7" s="12" t="s">
        <v>82</v>
      </c>
      <c r="B7" s="5">
        <v>1869.4</v>
      </c>
      <c r="C7" s="5">
        <v>0</v>
      </c>
      <c r="D7" s="5">
        <v>0</v>
      </c>
      <c r="E7" s="17">
        <f t="shared" si="0"/>
        <v>0</v>
      </c>
      <c r="F7" s="5">
        <v>0</v>
      </c>
      <c r="G7" s="5">
        <v>0</v>
      </c>
      <c r="H7" s="17">
        <f t="shared" si="1"/>
        <v>0</v>
      </c>
      <c r="I7" s="5">
        <v>0</v>
      </c>
      <c r="J7" s="5">
        <v>0</v>
      </c>
      <c r="K7" s="5">
        <v>0</v>
      </c>
      <c r="L7" s="5">
        <v>0</v>
      </c>
      <c r="M7" s="17">
        <f t="shared" si="2"/>
        <v>0</v>
      </c>
      <c r="N7" s="19">
        <f t="shared" si="3"/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5">
        <v>0</v>
      </c>
      <c r="AD7" s="5">
        <v>0</v>
      </c>
      <c r="AE7" s="5">
        <v>0</v>
      </c>
      <c r="AF7" s="5">
        <v>0</v>
      </c>
      <c r="AG7" s="17">
        <f t="shared" si="4"/>
        <v>0</v>
      </c>
      <c r="AH7" s="5">
        <v>0</v>
      </c>
      <c r="AI7" s="5">
        <v>0</v>
      </c>
      <c r="AJ7" s="17">
        <f t="shared" si="5"/>
        <v>0</v>
      </c>
      <c r="AK7" s="52">
        <f t="shared" si="6"/>
        <v>0</v>
      </c>
      <c r="AL7" s="19">
        <f t="shared" si="7"/>
        <v>0</v>
      </c>
    </row>
    <row r="8" spans="1:38" x14ac:dyDescent="0.3">
      <c r="A8" s="12" t="s">
        <v>82</v>
      </c>
      <c r="B8" s="5">
        <v>1869.4</v>
      </c>
      <c r="C8" s="2">
        <v>7571.19</v>
      </c>
      <c r="D8" s="2">
        <v>0</v>
      </c>
      <c r="E8" s="17">
        <f t="shared" si="0"/>
        <v>7571.19</v>
      </c>
      <c r="F8" s="2">
        <v>221.94</v>
      </c>
      <c r="G8" s="2">
        <v>0</v>
      </c>
      <c r="H8" s="17">
        <f t="shared" si="1"/>
        <v>221.94</v>
      </c>
      <c r="I8" s="2">
        <v>0</v>
      </c>
      <c r="J8" s="2">
        <v>0</v>
      </c>
      <c r="K8" s="2">
        <v>0</v>
      </c>
      <c r="L8" s="2">
        <v>0</v>
      </c>
      <c r="M8" s="17">
        <f t="shared" si="2"/>
        <v>0</v>
      </c>
      <c r="N8" s="19">
        <f t="shared" si="3"/>
        <v>3.3290999999999999</v>
      </c>
      <c r="O8" s="2">
        <v>1046.8599999999999</v>
      </c>
      <c r="P8" s="2">
        <v>30.69</v>
      </c>
      <c r="Q8" s="2">
        <v>0</v>
      </c>
      <c r="R8" s="2">
        <v>0</v>
      </c>
      <c r="S8" s="2">
        <v>0</v>
      </c>
      <c r="T8" s="2">
        <v>0</v>
      </c>
      <c r="U8" s="2">
        <v>4673.5</v>
      </c>
      <c r="V8" s="2">
        <v>137</v>
      </c>
      <c r="W8" s="2">
        <v>0</v>
      </c>
      <c r="X8" s="2">
        <v>0</v>
      </c>
      <c r="Y8" s="2">
        <v>3364.92</v>
      </c>
      <c r="Z8" s="2">
        <v>98.64</v>
      </c>
      <c r="AA8" s="2">
        <v>560.82000000000005</v>
      </c>
      <c r="AB8" s="2">
        <v>16.440000000000001</v>
      </c>
      <c r="AC8" s="2">
        <v>3850.96</v>
      </c>
      <c r="AD8" s="2">
        <v>112.89</v>
      </c>
      <c r="AE8" s="2">
        <v>8692.83</v>
      </c>
      <c r="AF8" s="2">
        <v>0</v>
      </c>
      <c r="AG8" s="17">
        <f t="shared" si="4"/>
        <v>8692.83</v>
      </c>
      <c r="AH8" s="2">
        <v>254.82</v>
      </c>
      <c r="AI8" s="2">
        <v>0</v>
      </c>
      <c r="AJ8" s="17">
        <f t="shared" si="5"/>
        <v>254.82</v>
      </c>
      <c r="AK8" s="52">
        <f t="shared" si="6"/>
        <v>0.24660000000000001</v>
      </c>
      <c r="AL8" s="19">
        <f t="shared" si="7"/>
        <v>3.8222999999999998</v>
      </c>
    </row>
    <row r="9" spans="1:38" x14ac:dyDescent="0.3">
      <c r="A9" s="12" t="s">
        <v>82</v>
      </c>
      <c r="B9" s="5">
        <v>1869.4</v>
      </c>
      <c r="C9" s="2">
        <v>0</v>
      </c>
      <c r="D9" s="2">
        <v>0</v>
      </c>
      <c r="E9" s="17">
        <f t="shared" si="0"/>
        <v>0</v>
      </c>
      <c r="F9" s="2">
        <v>6781.43</v>
      </c>
      <c r="G9" s="2">
        <v>0</v>
      </c>
      <c r="H9" s="17">
        <f t="shared" si="1"/>
        <v>6781.43</v>
      </c>
      <c r="I9" s="2">
        <v>0</v>
      </c>
      <c r="J9" s="2">
        <v>0</v>
      </c>
      <c r="K9" s="2">
        <v>0</v>
      </c>
      <c r="L9" s="2">
        <v>0</v>
      </c>
      <c r="M9" s="17">
        <f t="shared" si="2"/>
        <v>0</v>
      </c>
      <c r="N9" s="19">
        <f t="shared" si="3"/>
        <v>101.72145</v>
      </c>
      <c r="O9" s="2">
        <v>1121.6400000000001</v>
      </c>
      <c r="P9" s="2">
        <v>1207.3499999999999</v>
      </c>
      <c r="Q9" s="2">
        <v>0</v>
      </c>
      <c r="R9" s="2">
        <v>0</v>
      </c>
      <c r="S9" s="2">
        <v>0</v>
      </c>
      <c r="T9" s="2">
        <v>0</v>
      </c>
      <c r="U9" s="2">
        <v>4673.5</v>
      </c>
      <c r="V9" s="2">
        <v>5309.74</v>
      </c>
      <c r="W9" s="2">
        <v>0</v>
      </c>
      <c r="X9" s="2">
        <v>0</v>
      </c>
      <c r="Y9" s="2">
        <v>3514.46</v>
      </c>
      <c r="Z9" s="2">
        <v>3903.92</v>
      </c>
      <c r="AA9" s="2">
        <v>654.41</v>
      </c>
      <c r="AB9" s="2">
        <v>659.67</v>
      </c>
      <c r="AC9" s="2">
        <v>4075.28</v>
      </c>
      <c r="AD9" s="2">
        <v>4429.1499999999996</v>
      </c>
      <c r="AE9" s="2">
        <v>16880.7</v>
      </c>
      <c r="AF9" s="2">
        <v>0</v>
      </c>
      <c r="AG9" s="17">
        <f t="shared" si="4"/>
        <v>16880.7</v>
      </c>
      <c r="AH9" s="2">
        <v>11845.02</v>
      </c>
      <c r="AI9" s="2">
        <v>0</v>
      </c>
      <c r="AJ9" s="17">
        <f t="shared" si="5"/>
        <v>11845.02</v>
      </c>
      <c r="AK9" s="52">
        <f t="shared" si="6"/>
        <v>9.8950499999999995</v>
      </c>
      <c r="AL9" s="19">
        <f t="shared" si="7"/>
        <v>177.67529999999999</v>
      </c>
    </row>
    <row r="10" spans="1:38" x14ac:dyDescent="0.3">
      <c r="A10" s="12" t="s">
        <v>82</v>
      </c>
      <c r="B10" s="5">
        <v>1869.4</v>
      </c>
      <c r="C10" s="2">
        <v>2208.64</v>
      </c>
      <c r="D10" s="2">
        <v>0</v>
      </c>
      <c r="E10" s="17">
        <f t="shared" si="0"/>
        <v>2208.64</v>
      </c>
      <c r="F10" s="2">
        <v>309.22000000000003</v>
      </c>
      <c r="G10" s="2">
        <v>0</v>
      </c>
      <c r="H10" s="17">
        <f t="shared" si="1"/>
        <v>309.22000000000003</v>
      </c>
      <c r="I10" s="2">
        <v>0</v>
      </c>
      <c r="J10" s="2">
        <v>0</v>
      </c>
      <c r="K10" s="2">
        <v>0</v>
      </c>
      <c r="L10" s="2">
        <v>0</v>
      </c>
      <c r="M10" s="17">
        <f t="shared" si="2"/>
        <v>0</v>
      </c>
      <c r="N10" s="19">
        <f t="shared" si="3"/>
        <v>4.6383000000000001</v>
      </c>
      <c r="O10" s="2">
        <v>1121.6400000000001</v>
      </c>
      <c r="P10" s="2">
        <v>828.93</v>
      </c>
      <c r="Q10" s="2">
        <v>0</v>
      </c>
      <c r="R10" s="2">
        <v>0</v>
      </c>
      <c r="S10" s="2">
        <v>0</v>
      </c>
      <c r="T10" s="2">
        <v>0</v>
      </c>
      <c r="U10" s="2">
        <v>4673.5</v>
      </c>
      <c r="V10" s="2">
        <v>3466.54</v>
      </c>
      <c r="W10" s="2">
        <v>0</v>
      </c>
      <c r="X10" s="2">
        <v>0</v>
      </c>
      <c r="Y10" s="2">
        <v>3514.46</v>
      </c>
      <c r="Z10" s="2">
        <v>2731.6</v>
      </c>
      <c r="AA10" s="2">
        <v>654.41</v>
      </c>
      <c r="AB10" s="2">
        <v>481.58</v>
      </c>
      <c r="AC10" s="2">
        <v>4075.28</v>
      </c>
      <c r="AD10" s="2">
        <v>3013.68</v>
      </c>
      <c r="AE10" s="2">
        <v>14880.7</v>
      </c>
      <c r="AF10" s="2">
        <v>0</v>
      </c>
      <c r="AG10" s="17">
        <f t="shared" si="4"/>
        <v>14880.7</v>
      </c>
      <c r="AH10" s="2">
        <v>12186.84</v>
      </c>
      <c r="AI10" s="2">
        <v>0</v>
      </c>
      <c r="AJ10" s="17">
        <f t="shared" si="5"/>
        <v>12186.84</v>
      </c>
      <c r="AK10" s="52">
        <f t="shared" si="6"/>
        <v>7.2236999999999991</v>
      </c>
      <c r="AL10" s="19">
        <f t="shared" si="7"/>
        <v>182.80259999999998</v>
      </c>
    </row>
    <row r="11" spans="1:38" x14ac:dyDescent="0.3">
      <c r="A11" s="12" t="s">
        <v>82</v>
      </c>
      <c r="B11" s="5">
        <v>1869.4</v>
      </c>
      <c r="C11" s="2"/>
      <c r="D11" s="2"/>
      <c r="E11" s="17">
        <f t="shared" si="0"/>
        <v>0</v>
      </c>
      <c r="F11" s="2"/>
      <c r="G11" s="2"/>
      <c r="H11" s="17">
        <f t="shared" si="1"/>
        <v>0</v>
      </c>
      <c r="I11" s="2"/>
      <c r="J11" s="2"/>
      <c r="K11" s="2"/>
      <c r="L11" s="2"/>
      <c r="M11" s="17">
        <f t="shared" si="2"/>
        <v>0</v>
      </c>
      <c r="N11" s="19">
        <f t="shared" si="3"/>
        <v>0</v>
      </c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17">
        <f t="shared" si="4"/>
        <v>0</v>
      </c>
      <c r="AH11" s="2"/>
      <c r="AI11" s="2"/>
      <c r="AJ11" s="17">
        <f t="shared" si="5"/>
        <v>0</v>
      </c>
      <c r="AK11" s="52">
        <f t="shared" si="6"/>
        <v>0</v>
      </c>
      <c r="AL11" s="19">
        <f t="shared" si="7"/>
        <v>0</v>
      </c>
    </row>
    <row r="12" spans="1:38" x14ac:dyDescent="0.3">
      <c r="A12" s="12" t="s">
        <v>82</v>
      </c>
      <c r="B12" s="5">
        <v>1869.4</v>
      </c>
      <c r="C12" s="2"/>
      <c r="D12" s="2"/>
      <c r="E12" s="17">
        <f t="shared" si="0"/>
        <v>0</v>
      </c>
      <c r="F12" s="2"/>
      <c r="G12" s="2"/>
      <c r="H12" s="17">
        <f t="shared" si="1"/>
        <v>0</v>
      </c>
      <c r="I12" s="2"/>
      <c r="J12" s="2"/>
      <c r="K12" s="2"/>
      <c r="L12" s="2"/>
      <c r="M12" s="17">
        <f t="shared" si="2"/>
        <v>0</v>
      </c>
      <c r="N12" s="19">
        <f t="shared" si="3"/>
        <v>0</v>
      </c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17">
        <f t="shared" si="4"/>
        <v>0</v>
      </c>
      <c r="AH12" s="2"/>
      <c r="AI12" s="2"/>
      <c r="AJ12" s="17">
        <f t="shared" si="5"/>
        <v>0</v>
      </c>
      <c r="AK12" s="52">
        <f t="shared" si="6"/>
        <v>0</v>
      </c>
      <c r="AL12" s="19">
        <f t="shared" si="7"/>
        <v>0</v>
      </c>
    </row>
    <row r="13" spans="1:38" x14ac:dyDescent="0.3">
      <c r="A13" s="12" t="s">
        <v>82</v>
      </c>
      <c r="B13" s="5">
        <v>1869.4</v>
      </c>
      <c r="C13" s="2"/>
      <c r="D13" s="2"/>
      <c r="E13" s="17">
        <f t="shared" si="0"/>
        <v>0</v>
      </c>
      <c r="F13" s="2"/>
      <c r="G13" s="2"/>
      <c r="H13" s="17">
        <f t="shared" si="1"/>
        <v>0</v>
      </c>
      <c r="I13" s="2"/>
      <c r="J13" s="2"/>
      <c r="K13" s="2"/>
      <c r="L13" s="2"/>
      <c r="M13" s="17">
        <f t="shared" si="2"/>
        <v>0</v>
      </c>
      <c r="N13" s="19">
        <f t="shared" si="3"/>
        <v>0</v>
      </c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17">
        <f t="shared" si="4"/>
        <v>0</v>
      </c>
      <c r="AH13" s="2"/>
      <c r="AI13" s="2"/>
      <c r="AJ13" s="17">
        <f t="shared" si="5"/>
        <v>0</v>
      </c>
      <c r="AK13" s="52">
        <f t="shared" si="6"/>
        <v>0</v>
      </c>
      <c r="AL13" s="19">
        <f t="shared" si="7"/>
        <v>0</v>
      </c>
    </row>
    <row r="14" spans="1:38" ht="14.4" thickBot="1" x14ac:dyDescent="0.35">
      <c r="A14" s="12" t="s">
        <v>82</v>
      </c>
      <c r="B14" s="5">
        <v>1869.4</v>
      </c>
      <c r="C14" s="8"/>
      <c r="D14" s="8"/>
      <c r="E14" s="17">
        <f t="shared" si="0"/>
        <v>0</v>
      </c>
      <c r="F14" s="8"/>
      <c r="G14" s="8"/>
      <c r="H14" s="17">
        <f t="shared" si="1"/>
        <v>0</v>
      </c>
      <c r="I14" s="8"/>
      <c r="J14" s="8"/>
      <c r="K14" s="8"/>
      <c r="L14" s="8"/>
      <c r="M14" s="17">
        <f t="shared" si="2"/>
        <v>0</v>
      </c>
      <c r="N14" s="19">
        <f t="shared" si="3"/>
        <v>0</v>
      </c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17">
        <f t="shared" si="4"/>
        <v>0</v>
      </c>
      <c r="AH14" s="8"/>
      <c r="AI14" s="8"/>
      <c r="AJ14" s="17">
        <f t="shared" si="5"/>
        <v>0</v>
      </c>
      <c r="AK14" s="52">
        <f t="shared" si="6"/>
        <v>0</v>
      </c>
      <c r="AL14" s="19">
        <f t="shared" si="7"/>
        <v>0</v>
      </c>
    </row>
    <row r="15" spans="1:38" ht="14.4" thickBot="1" x14ac:dyDescent="0.35">
      <c r="A15" s="10" t="s">
        <v>26</v>
      </c>
      <c r="B15" s="9">
        <v>0</v>
      </c>
      <c r="C15" s="9">
        <f t="shared" ref="C15:G15" si="8">SUM(C3:C14)</f>
        <v>9779.83</v>
      </c>
      <c r="D15" s="9">
        <f t="shared" si="8"/>
        <v>0</v>
      </c>
      <c r="E15" s="18">
        <f t="shared" si="8"/>
        <v>9779.83</v>
      </c>
      <c r="F15" s="9">
        <f t="shared" si="8"/>
        <v>7312.59</v>
      </c>
      <c r="G15" s="9">
        <f t="shared" si="8"/>
        <v>0</v>
      </c>
      <c r="H15" s="18">
        <f t="shared" ref="H15:AE15" si="9">SUM(H3:H14)</f>
        <v>7312.59</v>
      </c>
      <c r="I15" s="9">
        <f t="shared" si="9"/>
        <v>0</v>
      </c>
      <c r="J15" s="9">
        <f t="shared" si="9"/>
        <v>0</v>
      </c>
      <c r="K15" s="9">
        <f t="shared" si="9"/>
        <v>0</v>
      </c>
      <c r="L15" s="9">
        <f t="shared" si="9"/>
        <v>0</v>
      </c>
      <c r="M15" s="18">
        <f t="shared" si="9"/>
        <v>0</v>
      </c>
      <c r="N15" s="20">
        <f t="shared" si="9"/>
        <v>109.68885</v>
      </c>
      <c r="O15" s="10">
        <f t="shared" si="9"/>
        <v>3290.1400000000003</v>
      </c>
      <c r="P15" s="9">
        <f t="shared" si="9"/>
        <v>2066.9699999999998</v>
      </c>
      <c r="Q15" s="9">
        <f t="shared" si="9"/>
        <v>0</v>
      </c>
      <c r="R15" s="9">
        <f t="shared" si="9"/>
        <v>0</v>
      </c>
      <c r="S15" s="9">
        <f t="shared" si="9"/>
        <v>0</v>
      </c>
      <c r="T15" s="9">
        <f t="shared" si="9"/>
        <v>0</v>
      </c>
      <c r="U15" s="9">
        <f t="shared" si="9"/>
        <v>14020.5</v>
      </c>
      <c r="V15" s="9">
        <f t="shared" si="9"/>
        <v>8913.2799999999988</v>
      </c>
      <c r="W15" s="9">
        <f t="shared" si="9"/>
        <v>0</v>
      </c>
      <c r="X15" s="9">
        <f t="shared" si="9"/>
        <v>0</v>
      </c>
      <c r="Y15" s="9">
        <f t="shared" si="9"/>
        <v>10393.84</v>
      </c>
      <c r="Z15" s="9">
        <f t="shared" si="9"/>
        <v>6734.16</v>
      </c>
      <c r="AA15" s="9">
        <f t="shared" si="9"/>
        <v>1869.6399999999999</v>
      </c>
      <c r="AB15" s="9">
        <f t="shared" si="9"/>
        <v>1157.69</v>
      </c>
      <c r="AC15" s="9">
        <f t="shared" si="9"/>
        <v>12001.52</v>
      </c>
      <c r="AD15" s="11">
        <f t="shared" si="9"/>
        <v>7555.7199999999993</v>
      </c>
      <c r="AE15" s="9">
        <f t="shared" si="9"/>
        <v>40454.229999999996</v>
      </c>
      <c r="AF15" s="9">
        <f>SUM(AF3:AF14)</f>
        <v>0</v>
      </c>
      <c r="AG15" s="18">
        <f>SUM(AG3:AG14)</f>
        <v>40454.229999999996</v>
      </c>
      <c r="AH15" s="9">
        <f>SUM(AH3:AH14)</f>
        <v>24286.68</v>
      </c>
      <c r="AI15" s="9">
        <f>SUM(AI3:AI14)</f>
        <v>0</v>
      </c>
      <c r="AJ15" s="18">
        <f>SUM(AJ3:AJ14)</f>
        <v>24286.68</v>
      </c>
      <c r="AK15" s="18">
        <f t="shared" ref="AK15" si="10">SUM(AK3:AK14)</f>
        <v>17.365349999999999</v>
      </c>
      <c r="AL15" s="20">
        <f t="shared" ref="AL15" si="11">SUM(AL3:AL14)</f>
        <v>364.30020000000002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I20"/>
  <sheetViews>
    <sheetView topLeftCell="A7" workbookViewId="0">
      <selection activeCell="D22" sqref="D22:D23"/>
    </sheetView>
  </sheetViews>
  <sheetFormatPr defaultRowHeight="13.8" x14ac:dyDescent="0.3"/>
  <cols>
    <col min="2" max="2" width="26" customWidth="1"/>
    <col min="3" max="3" width="16" customWidth="1"/>
    <col min="4" max="4" width="15.33203125" customWidth="1"/>
    <col min="5" max="5" width="18.6640625" customWidth="1"/>
    <col min="6" max="6" width="17.6640625" customWidth="1"/>
  </cols>
  <sheetData>
    <row r="2" spans="2:9" ht="51.75" customHeight="1" x14ac:dyDescent="0.5">
      <c r="B2" s="115" t="s">
        <v>13</v>
      </c>
      <c r="C2" s="115"/>
      <c r="D2" s="115"/>
      <c r="E2" s="115"/>
      <c r="F2" s="115"/>
    </row>
    <row r="3" spans="2:9" ht="26.25" customHeight="1" x14ac:dyDescent="0.45">
      <c r="B3" s="114" t="s">
        <v>92</v>
      </c>
      <c r="C3" s="114"/>
      <c r="D3" s="114"/>
      <c r="E3" s="114"/>
      <c r="F3" s="114"/>
      <c r="G3" s="1"/>
      <c r="H3" s="1"/>
      <c r="I3" s="1"/>
    </row>
    <row r="4" spans="2:9" ht="30" customHeight="1" thickBot="1" x14ac:dyDescent="0.35">
      <c r="B4" s="114"/>
      <c r="C4" s="114"/>
      <c r="D4" s="114"/>
      <c r="E4" s="114"/>
      <c r="F4" s="114"/>
    </row>
    <row r="5" spans="2:9" ht="58.2" thickBot="1" x14ac:dyDescent="0.35">
      <c r="B5" s="6" t="s">
        <v>0</v>
      </c>
      <c r="C5" s="6" t="s">
        <v>11</v>
      </c>
      <c r="D5" s="6" t="s">
        <v>12</v>
      </c>
      <c r="E5" s="7" t="s">
        <v>14</v>
      </c>
      <c r="F5" s="7" t="s">
        <v>15</v>
      </c>
    </row>
    <row r="6" spans="2:9" x14ac:dyDescent="0.3">
      <c r="B6" s="54" t="s">
        <v>1</v>
      </c>
      <c r="C6" s="55">
        <f>'отчет тек. ремонт'!B11</f>
        <v>0</v>
      </c>
      <c r="D6" s="55">
        <f>'отчет тек. ремонт'!C11</f>
        <v>0</v>
      </c>
      <c r="E6" s="55" t="e">
        <f>'отчет тек. ремонт'!#REF!</f>
        <v>#REF!</v>
      </c>
      <c r="F6" s="67" t="e">
        <f>'отчет тек. ремонт'!#REF!</f>
        <v>#REF!</v>
      </c>
    </row>
    <row r="7" spans="2:9" x14ac:dyDescent="0.3">
      <c r="B7" s="56" t="s">
        <v>57</v>
      </c>
      <c r="C7" s="5">
        <f>'отчет сод. жилья'!B14</f>
        <v>40454.229999999996</v>
      </c>
      <c r="D7" s="5">
        <f>'отчет сод. жилья'!C14</f>
        <v>24286.68</v>
      </c>
      <c r="E7" s="5">
        <f>'отчет сод. жилья'!E14</f>
        <v>389.47</v>
      </c>
      <c r="F7" s="68">
        <f>'отчет сод. жилья'!G16</f>
        <v>53655.632449999997</v>
      </c>
    </row>
    <row r="8" spans="2:9" ht="27.6" x14ac:dyDescent="0.3">
      <c r="B8" s="57" t="s">
        <v>2</v>
      </c>
      <c r="C8" s="2">
        <f>'отчет сод. жилья'!B22</f>
        <v>3290.1400000000003</v>
      </c>
      <c r="D8" s="21">
        <f>'отчет сод. жилья'!C22</f>
        <v>2066.9699999999998</v>
      </c>
      <c r="E8" s="2">
        <f>'отчет сод. жилья'!E22</f>
        <v>227.41</v>
      </c>
      <c r="F8" s="69">
        <f>'отчет сод. жилья'!G24</f>
        <v>3762.5099999999998</v>
      </c>
    </row>
    <row r="9" spans="2:9" ht="27.75" customHeight="1" x14ac:dyDescent="0.3">
      <c r="B9" s="57" t="s">
        <v>3</v>
      </c>
      <c r="C9" s="2">
        <v>0</v>
      </c>
      <c r="D9" s="2">
        <v>0</v>
      </c>
      <c r="E9" s="2">
        <v>0</v>
      </c>
      <c r="F9" s="58">
        <v>0</v>
      </c>
    </row>
    <row r="10" spans="2:9" x14ac:dyDescent="0.3">
      <c r="B10" s="57" t="s">
        <v>4</v>
      </c>
      <c r="C10" s="2">
        <v>0</v>
      </c>
      <c r="D10" s="2">
        <v>0</v>
      </c>
      <c r="E10" s="2">
        <v>0</v>
      </c>
      <c r="F10" s="58">
        <v>0</v>
      </c>
    </row>
    <row r="11" spans="2:9" ht="27.6" x14ac:dyDescent="0.3">
      <c r="B11" s="57" t="s">
        <v>5</v>
      </c>
      <c r="C11" s="2">
        <f>'выборка 15'!U15</f>
        <v>14020.5</v>
      </c>
      <c r="D11" s="2">
        <f>'выборка 15'!V15</f>
        <v>8913.2799999999988</v>
      </c>
      <c r="E11" s="2">
        <v>-137</v>
      </c>
      <c r="F11" s="58">
        <v>0</v>
      </c>
    </row>
    <row r="12" spans="2:9" x14ac:dyDescent="0.3">
      <c r="B12" s="57" t="s">
        <v>6</v>
      </c>
      <c r="C12" s="2">
        <v>0</v>
      </c>
      <c r="D12" s="2">
        <v>0</v>
      </c>
      <c r="E12" s="2">
        <v>0</v>
      </c>
      <c r="F12" s="58">
        <v>0</v>
      </c>
    </row>
    <row r="13" spans="2:9" x14ac:dyDescent="0.3">
      <c r="B13" s="57" t="s">
        <v>7</v>
      </c>
      <c r="C13" s="2">
        <f>'выборка 15'!Y15</f>
        <v>10393.84</v>
      </c>
      <c r="D13" s="2">
        <f>'выборка 15'!Z15</f>
        <v>6734.16</v>
      </c>
      <c r="E13" s="2">
        <v>1297.21</v>
      </c>
      <c r="F13" s="58">
        <v>0</v>
      </c>
    </row>
    <row r="14" spans="2:9" ht="27.6" x14ac:dyDescent="0.3">
      <c r="B14" s="57" t="s">
        <v>8</v>
      </c>
      <c r="C14" s="2">
        <v>0</v>
      </c>
      <c r="D14" s="2">
        <v>0</v>
      </c>
      <c r="E14" s="2">
        <v>0</v>
      </c>
      <c r="F14" s="58">
        <v>0</v>
      </c>
    </row>
    <row r="15" spans="2:9" ht="27.6" x14ac:dyDescent="0.3">
      <c r="B15" s="57" t="s">
        <v>9</v>
      </c>
      <c r="C15" s="2">
        <f>'выборка 15'!AA15</f>
        <v>1869.6399999999999</v>
      </c>
      <c r="D15" s="2">
        <f>'выборка 15'!AB15</f>
        <v>1157.69</v>
      </c>
      <c r="E15" s="2">
        <v>141.72999999999999</v>
      </c>
      <c r="F15" s="58">
        <f>D15</f>
        <v>1157.69</v>
      </c>
    </row>
    <row r="16" spans="2:9" ht="28.2" thickBot="1" x14ac:dyDescent="0.35">
      <c r="B16" s="59" t="s">
        <v>10</v>
      </c>
      <c r="C16" s="60">
        <f>'выборка 15'!AC15</f>
        <v>12001.52</v>
      </c>
      <c r="D16" s="60">
        <f>'выборка 15'!AD15</f>
        <v>7555.7199999999993</v>
      </c>
      <c r="E16" s="60">
        <v>802.73</v>
      </c>
      <c r="F16" s="61">
        <v>0</v>
      </c>
    </row>
    <row r="17" spans="2:6" x14ac:dyDescent="0.3">
      <c r="B17" s="70"/>
    </row>
    <row r="18" spans="2:6" x14ac:dyDescent="0.3">
      <c r="B18" s="70"/>
    </row>
    <row r="19" spans="2:6" x14ac:dyDescent="0.3">
      <c r="B19" t="s">
        <v>84</v>
      </c>
      <c r="F19" t="s">
        <v>85</v>
      </c>
    </row>
    <row r="20" spans="2:6" ht="19.5" customHeight="1" x14ac:dyDescent="0.3">
      <c r="B20" s="116"/>
      <c r="C20" s="116"/>
      <c r="D20" s="116"/>
      <c r="E20" s="116"/>
      <c r="F20" s="116"/>
    </row>
  </sheetData>
  <mergeCells count="3">
    <mergeCell ref="B3:F4"/>
    <mergeCell ref="B2:F2"/>
    <mergeCell ref="B20:F20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E17"/>
  <sheetViews>
    <sheetView workbookViewId="0">
      <selection activeCell="A17" sqref="A17"/>
    </sheetView>
  </sheetViews>
  <sheetFormatPr defaultRowHeight="13.8" x14ac:dyDescent="0.3"/>
  <cols>
    <col min="1" max="1" width="27.33203125" customWidth="1"/>
    <col min="2" max="2" width="18.88671875" customWidth="1"/>
    <col min="3" max="3" width="19" customWidth="1"/>
    <col min="4" max="4" width="17.5546875" customWidth="1"/>
    <col min="5" max="5" width="14" customWidth="1"/>
  </cols>
  <sheetData>
    <row r="2" spans="1:5" ht="104.25" customHeight="1" x14ac:dyDescent="0.3">
      <c r="A2" s="121" t="s">
        <v>118</v>
      </c>
      <c r="B2" s="121"/>
      <c r="C2" s="121"/>
      <c r="D2" s="121"/>
      <c r="E2" s="121"/>
    </row>
    <row r="3" spans="1:5" ht="23.4" x14ac:dyDescent="0.45">
      <c r="A3" s="25"/>
      <c r="B3" s="25"/>
      <c r="C3" s="25"/>
      <c r="D3" s="25"/>
    </row>
    <row r="4" spans="1:5" ht="14.4" thickBot="1" x14ac:dyDescent="0.35"/>
    <row r="5" spans="1:5" ht="60" customHeight="1" x14ac:dyDescent="0.3">
      <c r="A5" s="72"/>
      <c r="B5" s="33" t="s">
        <v>60</v>
      </c>
      <c r="C5" s="33" t="s">
        <v>61</v>
      </c>
      <c r="D5" s="122" t="s">
        <v>62</v>
      </c>
      <c r="E5" s="123"/>
    </row>
    <row r="6" spans="1:5" ht="15.6" x14ac:dyDescent="0.3">
      <c r="A6" s="124" t="s">
        <v>95</v>
      </c>
      <c r="B6" s="125"/>
      <c r="C6" s="73">
        <v>44536.49</v>
      </c>
      <c r="D6" s="126"/>
      <c r="E6" s="127"/>
    </row>
    <row r="7" spans="1:5" x14ac:dyDescent="0.3">
      <c r="A7" s="12" t="s">
        <v>94</v>
      </c>
      <c r="B7" s="74">
        <f>'[1]май 2016'!$AJ$12-[1]декабрь!$AF$12+16880.7+'[1]июль 16'!$AJ$12</f>
        <v>116355.20000000003</v>
      </c>
      <c r="C7" s="5">
        <f>'[1]май 2016'!$AL$12-[1]декабрь!$AH$12+15881.53-'[1]май 2016'!$V$12+'[1]июль 16'!$AL$12</f>
        <v>102517.43000000001</v>
      </c>
      <c r="D7" s="117">
        <f>'расход по дому ТР 15'!H27</f>
        <v>25405.045450000001</v>
      </c>
      <c r="E7" s="118"/>
    </row>
    <row r="8" spans="1:5" ht="27.6" x14ac:dyDescent="0.3">
      <c r="A8" s="3" t="s">
        <v>68</v>
      </c>
      <c r="B8" s="2">
        <v>0</v>
      </c>
      <c r="C8" s="2">
        <v>0</v>
      </c>
      <c r="D8" s="117">
        <f>'[1]январь 16'!$BC$12*7</f>
        <v>22769.292000000001</v>
      </c>
      <c r="E8" s="118"/>
    </row>
    <row r="9" spans="1:5" ht="42" thickBot="1" x14ac:dyDescent="0.35">
      <c r="A9" s="3" t="s">
        <v>69</v>
      </c>
      <c r="B9" s="2">
        <v>0</v>
      </c>
      <c r="C9" s="2">
        <v>0</v>
      </c>
      <c r="D9" s="117">
        <f>'[1]январь 16'!$BE$12*7</f>
        <v>1962.8700000000001</v>
      </c>
      <c r="E9" s="118"/>
    </row>
    <row r="10" spans="1:5" ht="15" thickBot="1" x14ac:dyDescent="0.35">
      <c r="A10" s="29" t="s">
        <v>66</v>
      </c>
      <c r="B10" s="30">
        <f>SUM(B7:B9)</f>
        <v>116355.20000000003</v>
      </c>
      <c r="C10" s="30">
        <f>SUM(C6:C9)</f>
        <v>147053.92000000001</v>
      </c>
      <c r="D10" s="119">
        <f>SUM(D7:D9)</f>
        <v>50137.207450000009</v>
      </c>
      <c r="E10" s="120"/>
    </row>
    <row r="11" spans="1:5" ht="14.4" x14ac:dyDescent="0.3">
      <c r="A11" s="78" t="s">
        <v>114</v>
      </c>
      <c r="B11" s="78"/>
      <c r="C11" s="78"/>
      <c r="D11" s="78"/>
      <c r="E11" s="78">
        <v>45114.73</v>
      </c>
    </row>
    <row r="12" spans="1:5" ht="15.75" customHeight="1" x14ac:dyDescent="0.3">
      <c r="A12" s="78" t="s">
        <v>115</v>
      </c>
      <c r="B12" s="78"/>
      <c r="C12" s="78"/>
      <c r="D12" s="78"/>
      <c r="E12" s="78">
        <v>51801.99</v>
      </c>
    </row>
    <row r="15" spans="1:5" x14ac:dyDescent="0.3">
      <c r="A15" s="75" t="s">
        <v>116</v>
      </c>
      <c r="B15" s="75"/>
      <c r="C15" s="75"/>
      <c r="D15" s="76"/>
      <c r="E15" s="75">
        <v>23958.71</v>
      </c>
    </row>
    <row r="17" spans="1:4" x14ac:dyDescent="0.3">
      <c r="A17" s="77" t="s">
        <v>117</v>
      </c>
      <c r="B17" s="77"/>
      <c r="C17" s="77"/>
      <c r="D17" s="77"/>
    </row>
  </sheetData>
  <mergeCells count="8">
    <mergeCell ref="D8:E8"/>
    <mergeCell ref="D9:E9"/>
    <mergeCell ref="D10:E10"/>
    <mergeCell ref="A2:E2"/>
    <mergeCell ref="D5:E5"/>
    <mergeCell ref="A6:B6"/>
    <mergeCell ref="D6:E6"/>
    <mergeCell ref="D7:E7"/>
  </mergeCells>
  <pageMargins left="0.7" right="0.7" top="0.75" bottom="0.75" header="0.3" footer="0.3"/>
  <pageSetup paperSize="9" fitToWidth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30"/>
  <sheetViews>
    <sheetView workbookViewId="0">
      <selection activeCell="F4" sqref="F1:G1048576"/>
    </sheetView>
  </sheetViews>
  <sheetFormatPr defaultRowHeight="13.8" x14ac:dyDescent="0.3"/>
  <cols>
    <col min="1" max="1" width="4.5546875" customWidth="1"/>
    <col min="4" max="4" width="27.33203125" customWidth="1"/>
    <col min="5" max="5" width="36.44140625" customWidth="1"/>
    <col min="6" max="6" width="0" hidden="1" customWidth="1"/>
    <col min="7" max="7" width="23.88671875" hidden="1" customWidth="1"/>
    <col min="8" max="8" width="11.33203125" customWidth="1"/>
  </cols>
  <sheetData>
    <row r="1" spans="1:8" ht="93.75" customHeight="1" thickBot="1" x14ac:dyDescent="0.5">
      <c r="A1" s="114" t="s">
        <v>111</v>
      </c>
      <c r="B1" s="114"/>
      <c r="C1" s="114"/>
      <c r="D1" s="114"/>
      <c r="E1" s="114"/>
      <c r="F1" s="114"/>
      <c r="G1" s="114"/>
      <c r="H1" s="114"/>
    </row>
    <row r="2" spans="1:8" ht="16.5" customHeight="1" x14ac:dyDescent="0.3">
      <c r="A2" s="134" t="s">
        <v>16</v>
      </c>
      <c r="B2" s="136" t="s">
        <v>17</v>
      </c>
      <c r="C2" s="136" t="s">
        <v>18</v>
      </c>
      <c r="D2" s="136" t="s">
        <v>19</v>
      </c>
      <c r="E2" s="136" t="s">
        <v>20</v>
      </c>
      <c r="F2" s="136" t="s">
        <v>21</v>
      </c>
      <c r="G2" s="136" t="s">
        <v>22</v>
      </c>
      <c r="H2" s="136" t="s">
        <v>23</v>
      </c>
    </row>
    <row r="3" spans="1:8" ht="29.25" customHeight="1" thickBot="1" x14ac:dyDescent="0.35">
      <c r="A3" s="135"/>
      <c r="B3" s="137"/>
      <c r="C3" s="137"/>
      <c r="D3" s="137"/>
      <c r="E3" s="137"/>
      <c r="F3" s="137"/>
      <c r="G3" s="137"/>
      <c r="H3" s="137"/>
    </row>
    <row r="4" spans="1:8" x14ac:dyDescent="0.3">
      <c r="A4" s="5">
        <v>1</v>
      </c>
      <c r="B4" s="5">
        <v>2016</v>
      </c>
      <c r="C4" s="138" t="s">
        <v>96</v>
      </c>
      <c r="D4" s="139"/>
      <c r="E4" s="140"/>
      <c r="F4" s="5"/>
      <c r="G4" s="22"/>
      <c r="H4" s="5">
        <v>-5148.7</v>
      </c>
    </row>
    <row r="5" spans="1:8" x14ac:dyDescent="0.3">
      <c r="A5" s="2">
        <v>2</v>
      </c>
      <c r="B5" s="5">
        <v>2016</v>
      </c>
      <c r="C5" s="141" t="s">
        <v>97</v>
      </c>
      <c r="D5" s="142"/>
      <c r="E5" s="143"/>
      <c r="F5" s="2"/>
      <c r="G5" s="2"/>
      <c r="H5" s="2">
        <v>-594.59</v>
      </c>
    </row>
    <row r="6" spans="1:8" x14ac:dyDescent="0.3">
      <c r="A6" s="2">
        <v>3</v>
      </c>
      <c r="B6" s="5">
        <v>2016</v>
      </c>
      <c r="C6" s="144" t="s">
        <v>98</v>
      </c>
      <c r="D6" s="145"/>
      <c r="E6" s="146"/>
      <c r="F6" s="2"/>
      <c r="G6" s="2"/>
      <c r="H6" s="2">
        <v>-3000</v>
      </c>
    </row>
    <row r="7" spans="1:8" x14ac:dyDescent="0.3">
      <c r="A7" s="2">
        <v>4</v>
      </c>
      <c r="B7" s="5">
        <v>2016</v>
      </c>
      <c r="C7" s="2" t="s">
        <v>99</v>
      </c>
      <c r="D7" s="2" t="s">
        <v>100</v>
      </c>
      <c r="E7" s="2" t="s">
        <v>101</v>
      </c>
      <c r="F7" s="2"/>
      <c r="G7" s="2"/>
      <c r="H7" s="2">
        <v>320.57</v>
      </c>
    </row>
    <row r="8" spans="1:8" x14ac:dyDescent="0.3">
      <c r="A8" s="2">
        <v>5</v>
      </c>
      <c r="B8" s="5">
        <v>2016</v>
      </c>
      <c r="C8" s="2" t="s">
        <v>102</v>
      </c>
      <c r="D8" s="2" t="s">
        <v>103</v>
      </c>
      <c r="E8" s="2" t="s">
        <v>104</v>
      </c>
      <c r="F8" s="2"/>
      <c r="G8" s="2"/>
      <c r="H8" s="2">
        <v>1923.35</v>
      </c>
    </row>
    <row r="9" spans="1:8" x14ac:dyDescent="0.3">
      <c r="A9" s="2">
        <v>6</v>
      </c>
      <c r="B9" s="5">
        <v>2016</v>
      </c>
      <c r="C9" s="2" t="s">
        <v>105</v>
      </c>
      <c r="D9" s="2"/>
      <c r="E9" s="2" t="s">
        <v>106</v>
      </c>
      <c r="F9" s="2"/>
      <c r="G9" s="2"/>
      <c r="H9" s="2">
        <v>4902.41</v>
      </c>
    </row>
    <row r="10" spans="1:8" ht="27.6" x14ac:dyDescent="0.3">
      <c r="A10" s="2">
        <v>7</v>
      </c>
      <c r="B10" s="5">
        <v>2016</v>
      </c>
      <c r="C10" s="2" t="s">
        <v>107</v>
      </c>
      <c r="D10" s="2"/>
      <c r="E10" s="71" t="s">
        <v>108</v>
      </c>
      <c r="F10" s="2"/>
      <c r="G10" s="2"/>
      <c r="H10" s="21">
        <v>21720</v>
      </c>
    </row>
    <row r="11" spans="1:8" x14ac:dyDescent="0.3">
      <c r="A11" s="2">
        <v>8</v>
      </c>
      <c r="B11" s="5">
        <v>2016</v>
      </c>
      <c r="C11" s="2" t="s">
        <v>109</v>
      </c>
      <c r="D11" s="2" t="s">
        <v>93</v>
      </c>
      <c r="E11" s="2" t="s">
        <v>110</v>
      </c>
      <c r="F11" s="2"/>
      <c r="G11" s="2"/>
      <c r="H11" s="21">
        <v>917</v>
      </c>
    </row>
    <row r="12" spans="1:8" hidden="1" x14ac:dyDescent="0.3">
      <c r="A12" s="2">
        <v>9</v>
      </c>
      <c r="B12" s="2"/>
      <c r="C12" s="2"/>
      <c r="D12" s="2"/>
      <c r="E12" s="2"/>
      <c r="F12" s="2"/>
      <c r="G12" s="2"/>
      <c r="H12" s="21"/>
    </row>
    <row r="13" spans="1:8" hidden="1" x14ac:dyDescent="0.3">
      <c r="A13" s="2">
        <v>10</v>
      </c>
      <c r="B13" s="2"/>
      <c r="C13" s="2"/>
      <c r="D13" s="2"/>
      <c r="E13" s="2"/>
      <c r="F13" s="2"/>
      <c r="G13" s="2"/>
      <c r="H13" s="21"/>
    </row>
    <row r="14" spans="1:8" hidden="1" x14ac:dyDescent="0.3">
      <c r="A14" s="2">
        <v>11</v>
      </c>
      <c r="B14" s="2"/>
      <c r="C14" s="2"/>
      <c r="D14" s="2"/>
      <c r="E14" s="2"/>
      <c r="F14" s="2"/>
      <c r="G14" s="2"/>
      <c r="H14" s="21"/>
    </row>
    <row r="15" spans="1:8" hidden="1" x14ac:dyDescent="0.3">
      <c r="A15" s="2">
        <v>12</v>
      </c>
      <c r="B15" s="2"/>
      <c r="C15" s="2"/>
      <c r="D15" s="2"/>
      <c r="E15" s="2"/>
      <c r="F15" s="2"/>
      <c r="G15" s="2"/>
      <c r="H15" s="21"/>
    </row>
    <row r="16" spans="1:8" hidden="1" x14ac:dyDescent="0.3">
      <c r="A16" s="2">
        <v>13</v>
      </c>
      <c r="B16" s="2"/>
      <c r="C16" s="2"/>
      <c r="D16" s="2"/>
      <c r="E16" s="2"/>
      <c r="F16" s="2"/>
      <c r="G16" s="2"/>
      <c r="H16" s="21"/>
    </row>
    <row r="17" spans="1:8" hidden="1" x14ac:dyDescent="0.3">
      <c r="A17" s="2"/>
      <c r="B17" s="2"/>
      <c r="C17" s="2"/>
      <c r="D17" s="2"/>
      <c r="E17" s="2"/>
      <c r="F17" s="2"/>
      <c r="G17" s="2"/>
      <c r="H17" s="21"/>
    </row>
    <row r="18" spans="1:8" hidden="1" x14ac:dyDescent="0.3">
      <c r="A18" s="2"/>
      <c r="B18" s="2"/>
      <c r="C18" s="2"/>
      <c r="D18" s="2"/>
      <c r="E18" s="2"/>
      <c r="F18" s="2"/>
      <c r="G18" s="2"/>
      <c r="H18" s="21"/>
    </row>
    <row r="19" spans="1:8" hidden="1" x14ac:dyDescent="0.3">
      <c r="A19" s="2"/>
      <c r="B19" s="2"/>
      <c r="C19" s="2"/>
      <c r="D19" s="2"/>
      <c r="E19" s="2"/>
      <c r="F19" s="2"/>
      <c r="G19" s="2"/>
      <c r="H19" s="21"/>
    </row>
    <row r="20" spans="1:8" hidden="1" x14ac:dyDescent="0.3">
      <c r="A20" s="2"/>
      <c r="B20" s="2"/>
      <c r="C20" s="2"/>
      <c r="D20" s="2"/>
      <c r="E20" s="2"/>
      <c r="F20" s="2"/>
      <c r="G20" s="2"/>
      <c r="H20" s="21"/>
    </row>
    <row r="21" spans="1:8" hidden="1" x14ac:dyDescent="0.3">
      <c r="A21" s="2"/>
      <c r="B21" s="2"/>
      <c r="C21" s="2"/>
      <c r="D21" s="2"/>
      <c r="E21" s="2"/>
      <c r="F21" s="2"/>
      <c r="G21" s="2"/>
      <c r="H21" s="21"/>
    </row>
    <row r="22" spans="1:8" hidden="1" x14ac:dyDescent="0.3">
      <c r="A22" s="2"/>
      <c r="B22" s="2"/>
      <c r="C22" s="2"/>
      <c r="D22" s="2"/>
      <c r="E22" s="2"/>
      <c r="F22" s="2"/>
      <c r="G22" s="2"/>
      <c r="H22" s="21"/>
    </row>
    <row r="23" spans="1:8" hidden="1" x14ac:dyDescent="0.3">
      <c r="A23" s="2"/>
      <c r="B23" s="2"/>
      <c r="C23" s="2"/>
      <c r="D23" s="2"/>
      <c r="E23" s="2"/>
      <c r="F23" s="2"/>
      <c r="G23" s="2"/>
      <c r="H23" s="21"/>
    </row>
    <row r="24" spans="1:8" x14ac:dyDescent="0.3">
      <c r="A24" s="2">
        <v>9</v>
      </c>
      <c r="B24" s="5">
        <v>2016</v>
      </c>
      <c r="C24" s="2" t="s">
        <v>109</v>
      </c>
      <c r="D24" s="2" t="s">
        <v>93</v>
      </c>
      <c r="E24" s="2" t="s">
        <v>110</v>
      </c>
      <c r="F24" s="2"/>
      <c r="G24" s="2"/>
      <c r="H24" s="21">
        <v>825</v>
      </c>
    </row>
    <row r="25" spans="1:8" x14ac:dyDescent="0.3">
      <c r="A25" s="2">
        <v>10</v>
      </c>
      <c r="B25" s="5">
        <v>2016</v>
      </c>
      <c r="C25" s="2" t="s">
        <v>112</v>
      </c>
      <c r="D25" s="2"/>
      <c r="E25" s="2" t="s">
        <v>113</v>
      </c>
      <c r="F25" s="2"/>
      <c r="G25" s="2"/>
      <c r="H25" s="21">
        <v>2156</v>
      </c>
    </row>
    <row r="26" spans="1:8" ht="14.4" thickBot="1" x14ac:dyDescent="0.35">
      <c r="A26" s="128" t="s">
        <v>25</v>
      </c>
      <c r="B26" s="129"/>
      <c r="C26" s="129"/>
      <c r="D26" s="129"/>
      <c r="E26" s="129"/>
      <c r="F26" s="129"/>
      <c r="G26" s="130"/>
      <c r="H26" s="23">
        <f>'[1]май 2016'!$AN$12+'[1]май 2016'!$AP$12-[1]декабрь!$AJ$12-[1]декабрь!$AL$12+'[1]июль 16'!$AN$12+'[1]июль 16'!$AP$12</f>
        <v>1384.0054499999999</v>
      </c>
    </row>
    <row r="27" spans="1:8" ht="15" thickBot="1" x14ac:dyDescent="0.35">
      <c r="A27" s="131" t="s">
        <v>26</v>
      </c>
      <c r="B27" s="132"/>
      <c r="C27" s="132"/>
      <c r="D27" s="132"/>
      <c r="E27" s="132"/>
      <c r="F27" s="132"/>
      <c r="G27" s="133"/>
      <c r="H27" s="24">
        <f>SUM(H4:H26)</f>
        <v>25405.045450000001</v>
      </c>
    </row>
    <row r="30" spans="1:8" ht="12.75" customHeight="1" x14ac:dyDescent="0.3">
      <c r="A30" s="77" t="s">
        <v>117</v>
      </c>
      <c r="B30" s="77"/>
      <c r="C30" s="77"/>
      <c r="D30" s="77"/>
      <c r="E30" s="77"/>
    </row>
  </sheetData>
  <mergeCells count="14">
    <mergeCell ref="A26:G26"/>
    <mergeCell ref="A27:G27"/>
    <mergeCell ref="A1:H1"/>
    <mergeCell ref="A2:A3"/>
    <mergeCell ref="B2:B3"/>
    <mergeCell ref="C2:C3"/>
    <mergeCell ref="D2:D3"/>
    <mergeCell ref="E2:E3"/>
    <mergeCell ref="F2:F3"/>
    <mergeCell ref="G2:G3"/>
    <mergeCell ref="H2:H3"/>
    <mergeCell ref="C4:E4"/>
    <mergeCell ref="C5:E5"/>
    <mergeCell ref="C6:E6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E15"/>
  <sheetViews>
    <sheetView tabSelected="1" workbookViewId="0">
      <selection activeCell="D8" sqref="D8"/>
    </sheetView>
  </sheetViews>
  <sheetFormatPr defaultRowHeight="13.8" x14ac:dyDescent="0.3"/>
  <cols>
    <col min="1" max="1" width="37" customWidth="1"/>
    <col min="2" max="3" width="26.88671875" customWidth="1"/>
    <col min="4" max="4" width="24.5546875" style="87" customWidth="1"/>
    <col min="5" max="5" width="9.44140625" bestFit="1" customWidth="1"/>
  </cols>
  <sheetData>
    <row r="1" spans="1:5" ht="86.25" customHeight="1" x14ac:dyDescent="0.3">
      <c r="A1" s="147" t="s">
        <v>135</v>
      </c>
      <c r="B1" s="148"/>
      <c r="C1" s="148"/>
      <c r="D1" s="148"/>
    </row>
    <row r="2" spans="1:5" ht="14.4" thickBot="1" x14ac:dyDescent="0.35"/>
    <row r="3" spans="1:5" ht="60" customHeight="1" x14ac:dyDescent="0.3">
      <c r="A3" s="84"/>
      <c r="B3" s="83" t="s">
        <v>60</v>
      </c>
      <c r="C3" s="83" t="s">
        <v>61</v>
      </c>
      <c r="D3" s="90" t="s">
        <v>62</v>
      </c>
    </row>
    <row r="4" spans="1:5" ht="15.6" x14ac:dyDescent="0.3">
      <c r="A4" s="91" t="s">
        <v>156</v>
      </c>
      <c r="B4" s="82"/>
      <c r="C4" s="81">
        <v>715183.46</v>
      </c>
      <c r="D4" s="92"/>
    </row>
    <row r="5" spans="1:5" ht="19.5" customHeight="1" x14ac:dyDescent="0.3">
      <c r="A5" s="93" t="s">
        <v>119</v>
      </c>
      <c r="B5" s="85">
        <v>439304.4599999999</v>
      </c>
      <c r="C5" s="85">
        <v>397853.18999999994</v>
      </c>
      <c r="D5" s="94">
        <f>'расход РиС 2023г.'!F26</f>
        <v>736834.90983999998</v>
      </c>
    </row>
    <row r="6" spans="1:5" ht="27.6" x14ac:dyDescent="0.3">
      <c r="A6" s="57" t="s">
        <v>68</v>
      </c>
      <c r="C6" s="80"/>
      <c r="D6" s="94">
        <v>80630.64</v>
      </c>
    </row>
    <row r="7" spans="1:5" ht="27.6" x14ac:dyDescent="0.3">
      <c r="A7" s="57" t="s">
        <v>69</v>
      </c>
      <c r="B7" s="80"/>
      <c r="C7" s="80"/>
      <c r="D7" s="94">
        <v>29027.0304</v>
      </c>
    </row>
    <row r="8" spans="1:5" ht="15" thickBot="1" x14ac:dyDescent="0.35">
      <c r="A8" s="79" t="s">
        <v>120</v>
      </c>
      <c r="B8" s="86">
        <f>SUM(B5:B7)</f>
        <v>439304.4599999999</v>
      </c>
      <c r="C8" s="86">
        <f>SUM(C4:C7)</f>
        <v>1113036.6499999999</v>
      </c>
      <c r="D8" s="95">
        <f>SUM(D5:D7)</f>
        <v>846492.58024000004</v>
      </c>
    </row>
    <row r="9" spans="1:5" ht="14.4" x14ac:dyDescent="0.3">
      <c r="A9" s="62"/>
      <c r="B9" s="62"/>
      <c r="C9" s="62"/>
      <c r="D9" s="88"/>
    </row>
    <row r="10" spans="1:5" ht="17.25" customHeight="1" x14ac:dyDescent="0.3">
      <c r="A10" s="149" t="s">
        <v>157</v>
      </c>
      <c r="B10" s="149"/>
      <c r="C10" s="149"/>
      <c r="D10" s="89">
        <f>C8-D8</f>
        <v>266544.06975999987</v>
      </c>
      <c r="E10" s="96"/>
    </row>
    <row r="12" spans="1:5" ht="16.5" customHeight="1" x14ac:dyDescent="0.3">
      <c r="A12" s="150" t="s">
        <v>158</v>
      </c>
      <c r="B12" s="150"/>
      <c r="C12" s="150"/>
      <c r="D12" s="99">
        <v>245690.06</v>
      </c>
    </row>
    <row r="13" spans="1:5" ht="16.5" customHeight="1" x14ac:dyDescent="0.3">
      <c r="A13" s="97"/>
      <c r="B13" s="98"/>
      <c r="C13" s="98"/>
      <c r="D13" s="99"/>
    </row>
    <row r="15" spans="1:5" x14ac:dyDescent="0.3">
      <c r="A15" s="77"/>
      <c r="B15" s="77"/>
      <c r="C15" s="77"/>
      <c r="D15" s="70"/>
    </row>
  </sheetData>
  <mergeCells count="3">
    <mergeCell ref="A1:D1"/>
    <mergeCell ref="A10:C10"/>
    <mergeCell ref="A12:C12"/>
  </mergeCells>
  <pageMargins left="0.35" right="0.24" top="0.52" bottom="0.55000000000000004" header="0.3" footer="0.3"/>
  <pageSetup paperSize="9" fitToWidth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F29"/>
  <sheetViews>
    <sheetView topLeftCell="A13" workbookViewId="0">
      <selection activeCell="E33" sqref="E33"/>
    </sheetView>
  </sheetViews>
  <sheetFormatPr defaultRowHeight="13.8" x14ac:dyDescent="0.3"/>
  <cols>
    <col min="1" max="1" width="4.5546875" customWidth="1"/>
    <col min="4" max="4" width="31.88671875" customWidth="1"/>
    <col min="5" max="5" width="49.6640625" customWidth="1"/>
    <col min="6" max="6" width="16.6640625" customWidth="1"/>
    <col min="7" max="7" width="18.5546875" customWidth="1"/>
  </cols>
  <sheetData>
    <row r="1" spans="1:6" ht="93.75" customHeight="1" thickBot="1" x14ac:dyDescent="0.35">
      <c r="A1" s="147" t="s">
        <v>136</v>
      </c>
      <c r="B1" s="147"/>
      <c r="C1" s="147"/>
      <c r="D1" s="147"/>
      <c r="E1" s="147"/>
      <c r="F1" s="147"/>
    </row>
    <row r="2" spans="1:6" ht="16.5" customHeight="1" x14ac:dyDescent="0.3">
      <c r="A2" s="157" t="s">
        <v>16</v>
      </c>
      <c r="B2" s="159" t="s">
        <v>121</v>
      </c>
      <c r="C2" s="159" t="s">
        <v>122</v>
      </c>
      <c r="D2" s="159" t="s">
        <v>123</v>
      </c>
      <c r="E2" s="159" t="s">
        <v>124</v>
      </c>
      <c r="F2" s="159" t="s">
        <v>125</v>
      </c>
    </row>
    <row r="3" spans="1:6" ht="15.75" customHeight="1" thickBot="1" x14ac:dyDescent="0.35">
      <c r="A3" s="158"/>
      <c r="B3" s="160"/>
      <c r="C3" s="160"/>
      <c r="D3" s="160"/>
      <c r="E3" s="160"/>
      <c r="F3" s="160"/>
    </row>
    <row r="4" spans="1:6" x14ac:dyDescent="0.3">
      <c r="A4" s="100">
        <v>1</v>
      </c>
      <c r="B4" s="101">
        <v>2023</v>
      </c>
      <c r="C4" s="102" t="s">
        <v>99</v>
      </c>
      <c r="D4" s="103"/>
      <c r="E4" s="104" t="s">
        <v>137</v>
      </c>
      <c r="F4" s="105">
        <v>5467</v>
      </c>
    </row>
    <row r="5" spans="1:6" x14ac:dyDescent="0.3">
      <c r="A5" s="100">
        <v>2</v>
      </c>
      <c r="B5" s="101">
        <v>2023</v>
      </c>
      <c r="C5" s="102" t="s">
        <v>102</v>
      </c>
      <c r="D5" s="103" t="s">
        <v>138</v>
      </c>
      <c r="E5" s="104" t="s">
        <v>139</v>
      </c>
      <c r="F5" s="105">
        <v>895</v>
      </c>
    </row>
    <row r="6" spans="1:6" x14ac:dyDescent="0.3">
      <c r="A6" s="100">
        <v>3</v>
      </c>
      <c r="B6" s="101">
        <v>2023</v>
      </c>
      <c r="C6" s="102" t="s">
        <v>102</v>
      </c>
      <c r="D6" s="103" t="s">
        <v>140</v>
      </c>
      <c r="E6" s="104" t="s">
        <v>141</v>
      </c>
      <c r="F6" s="105">
        <v>826</v>
      </c>
    </row>
    <row r="7" spans="1:6" x14ac:dyDescent="0.3">
      <c r="A7" s="100">
        <v>4</v>
      </c>
      <c r="B7" s="101">
        <v>2023</v>
      </c>
      <c r="C7" s="102" t="s">
        <v>102</v>
      </c>
      <c r="D7" s="103"/>
      <c r="E7" s="104" t="s">
        <v>142</v>
      </c>
      <c r="F7" s="105">
        <v>3537</v>
      </c>
    </row>
    <row r="8" spans="1:6" x14ac:dyDescent="0.3">
      <c r="A8" s="100">
        <v>5</v>
      </c>
      <c r="B8" s="101">
        <v>2023</v>
      </c>
      <c r="C8" s="102" t="s">
        <v>102</v>
      </c>
      <c r="D8" s="103"/>
      <c r="E8" s="104" t="s">
        <v>143</v>
      </c>
      <c r="F8" s="105">
        <v>7079</v>
      </c>
    </row>
    <row r="9" spans="1:6" x14ac:dyDescent="0.3">
      <c r="A9" s="100">
        <v>6</v>
      </c>
      <c r="B9" s="101">
        <v>2023</v>
      </c>
      <c r="C9" s="102" t="s">
        <v>102</v>
      </c>
      <c r="D9" s="103" t="s">
        <v>144</v>
      </c>
      <c r="E9" s="104" t="s">
        <v>145</v>
      </c>
      <c r="F9" s="105">
        <v>30018</v>
      </c>
    </row>
    <row r="10" spans="1:6" x14ac:dyDescent="0.3">
      <c r="A10" s="100">
        <v>7</v>
      </c>
      <c r="B10" s="101">
        <v>2023</v>
      </c>
      <c r="C10" s="102" t="s">
        <v>102</v>
      </c>
      <c r="D10" s="103" t="s">
        <v>146</v>
      </c>
      <c r="E10" s="104" t="s">
        <v>147</v>
      </c>
      <c r="F10" s="105">
        <v>230926</v>
      </c>
    </row>
    <row r="11" spans="1:6" x14ac:dyDescent="0.3">
      <c r="A11" s="100">
        <v>8</v>
      </c>
      <c r="B11" s="101">
        <v>2023</v>
      </c>
      <c r="C11" s="102" t="s">
        <v>105</v>
      </c>
      <c r="D11" s="103"/>
      <c r="E11" s="104" t="s">
        <v>148</v>
      </c>
      <c r="F11" s="105">
        <v>20472</v>
      </c>
    </row>
    <row r="12" spans="1:6" x14ac:dyDescent="0.3">
      <c r="A12" s="100">
        <v>9</v>
      </c>
      <c r="B12" s="101">
        <v>2023</v>
      </c>
      <c r="C12" s="102" t="s">
        <v>105</v>
      </c>
      <c r="D12" s="103"/>
      <c r="E12" s="104" t="s">
        <v>149</v>
      </c>
      <c r="F12" s="105">
        <v>3880</v>
      </c>
    </row>
    <row r="13" spans="1:6" x14ac:dyDescent="0.3">
      <c r="A13" s="100">
        <v>10</v>
      </c>
      <c r="B13" s="101">
        <v>2023</v>
      </c>
      <c r="C13" s="102" t="s">
        <v>107</v>
      </c>
      <c r="D13" s="103" t="s">
        <v>127</v>
      </c>
      <c r="E13" s="104" t="s">
        <v>150</v>
      </c>
      <c r="F13" s="105">
        <v>601</v>
      </c>
    </row>
    <row r="14" spans="1:6" x14ac:dyDescent="0.3">
      <c r="A14" s="100">
        <v>11</v>
      </c>
      <c r="B14" s="101">
        <v>2023</v>
      </c>
      <c r="C14" s="102" t="s">
        <v>107</v>
      </c>
      <c r="D14" s="103"/>
      <c r="E14" s="103" t="s">
        <v>149</v>
      </c>
      <c r="F14" s="105">
        <v>1438</v>
      </c>
    </row>
    <row r="15" spans="1:6" x14ac:dyDescent="0.3">
      <c r="A15" s="100">
        <v>12</v>
      </c>
      <c r="B15" s="101">
        <v>2023</v>
      </c>
      <c r="C15" s="102" t="s">
        <v>107</v>
      </c>
      <c r="D15" s="103" t="s">
        <v>128</v>
      </c>
      <c r="E15" s="104" t="s">
        <v>147</v>
      </c>
      <c r="F15" s="105">
        <v>247682</v>
      </c>
    </row>
    <row r="16" spans="1:6" x14ac:dyDescent="0.3">
      <c r="A16" s="100">
        <v>13</v>
      </c>
      <c r="B16" s="101">
        <v>2023</v>
      </c>
      <c r="C16" s="102" t="s">
        <v>109</v>
      </c>
      <c r="D16" s="103" t="s">
        <v>151</v>
      </c>
      <c r="E16" s="104" t="s">
        <v>152</v>
      </c>
      <c r="F16" s="105">
        <v>56263</v>
      </c>
    </row>
    <row r="17" spans="1:6" x14ac:dyDescent="0.3">
      <c r="A17" s="100">
        <v>14</v>
      </c>
      <c r="B17" s="101">
        <v>2023</v>
      </c>
      <c r="C17" s="102" t="s">
        <v>109</v>
      </c>
      <c r="D17" s="103" t="s">
        <v>128</v>
      </c>
      <c r="E17" s="104" t="s">
        <v>153</v>
      </c>
      <c r="F17" s="105">
        <v>3847</v>
      </c>
    </row>
    <row r="18" spans="1:6" x14ac:dyDescent="0.3">
      <c r="A18" s="100">
        <v>15</v>
      </c>
      <c r="B18" s="101">
        <v>2023</v>
      </c>
      <c r="C18" s="102" t="s">
        <v>109</v>
      </c>
      <c r="D18" s="103" t="s">
        <v>131</v>
      </c>
      <c r="E18" s="104" t="s">
        <v>132</v>
      </c>
      <c r="F18" s="105">
        <v>53011</v>
      </c>
    </row>
    <row r="19" spans="1:6" x14ac:dyDescent="0.3">
      <c r="A19" s="100">
        <v>16</v>
      </c>
      <c r="B19" s="101">
        <v>2023</v>
      </c>
      <c r="C19" s="100" t="s">
        <v>154</v>
      </c>
      <c r="D19" s="103" t="s">
        <v>128</v>
      </c>
      <c r="E19" s="104" t="s">
        <v>148</v>
      </c>
      <c r="F19" s="105">
        <v>22764</v>
      </c>
    </row>
    <row r="20" spans="1:6" x14ac:dyDescent="0.3">
      <c r="A20" s="100">
        <v>17</v>
      </c>
      <c r="B20" s="101">
        <v>2023</v>
      </c>
      <c r="C20" s="100" t="s">
        <v>154</v>
      </c>
      <c r="D20" s="103" t="s">
        <v>126</v>
      </c>
      <c r="E20" s="104" t="s">
        <v>110</v>
      </c>
      <c r="F20" s="105">
        <v>992</v>
      </c>
    </row>
    <row r="21" spans="1:6" x14ac:dyDescent="0.3">
      <c r="A21" s="100">
        <v>18</v>
      </c>
      <c r="B21" s="101">
        <v>2023</v>
      </c>
      <c r="C21" s="100" t="s">
        <v>129</v>
      </c>
      <c r="D21" s="103" t="s">
        <v>126</v>
      </c>
      <c r="E21" s="104" t="s">
        <v>110</v>
      </c>
      <c r="F21" s="105">
        <v>1409</v>
      </c>
    </row>
    <row r="22" spans="1:6" x14ac:dyDescent="0.3">
      <c r="A22" s="100">
        <v>19</v>
      </c>
      <c r="B22" s="101">
        <v>2023</v>
      </c>
      <c r="C22" s="100" t="s">
        <v>130</v>
      </c>
      <c r="D22" s="103" t="s">
        <v>127</v>
      </c>
      <c r="E22" s="104" t="s">
        <v>155</v>
      </c>
      <c r="F22" s="111">
        <v>18754</v>
      </c>
    </row>
    <row r="23" spans="1:6" x14ac:dyDescent="0.3">
      <c r="A23" s="100">
        <v>20</v>
      </c>
      <c r="B23" s="100">
        <v>2023</v>
      </c>
      <c r="C23" s="100" t="s">
        <v>134</v>
      </c>
      <c r="D23" s="103"/>
      <c r="E23" s="113" t="s">
        <v>133</v>
      </c>
      <c r="F23" s="111">
        <v>6400</v>
      </c>
    </row>
    <row r="24" spans="1:6" x14ac:dyDescent="0.3">
      <c r="A24" s="100">
        <v>21</v>
      </c>
      <c r="B24" s="100">
        <v>2023</v>
      </c>
      <c r="C24" s="100" t="s">
        <v>159</v>
      </c>
      <c r="D24" s="103" t="s">
        <v>126</v>
      </c>
      <c r="E24" s="112" t="s">
        <v>160</v>
      </c>
      <c r="F24" s="105">
        <v>1057</v>
      </c>
    </row>
    <row r="25" spans="1:6" ht="14.4" thickBot="1" x14ac:dyDescent="0.35">
      <c r="A25" s="151" t="s">
        <v>25</v>
      </c>
      <c r="B25" s="152"/>
      <c r="C25" s="152"/>
      <c r="D25" s="152"/>
      <c r="E25" s="153"/>
      <c r="F25" s="105">
        <v>19516.90984</v>
      </c>
    </row>
    <row r="26" spans="1:6" ht="15" thickBot="1" x14ac:dyDescent="0.35">
      <c r="A26" s="154" t="s">
        <v>26</v>
      </c>
      <c r="B26" s="155"/>
      <c r="C26" s="155"/>
      <c r="D26" s="155"/>
      <c r="E26" s="156"/>
      <c r="F26" s="106">
        <f>SUM(F4:F25)</f>
        <v>736834.90983999998</v>
      </c>
    </row>
    <row r="27" spans="1:6" ht="14.4" x14ac:dyDescent="0.3">
      <c r="A27" s="107"/>
      <c r="B27" s="107"/>
      <c r="C27" s="107"/>
      <c r="D27" s="107"/>
      <c r="E27" s="107"/>
      <c r="F27" s="108"/>
    </row>
    <row r="28" spans="1:6" x14ac:dyDescent="0.3">
      <c r="A28" s="109"/>
      <c r="B28" s="109"/>
      <c r="C28" s="109"/>
      <c r="D28" s="109"/>
      <c r="E28" s="109"/>
      <c r="F28" s="109"/>
    </row>
    <row r="29" spans="1:6" ht="12.75" customHeight="1" x14ac:dyDescent="0.3">
      <c r="A29" s="110"/>
      <c r="B29" s="110"/>
      <c r="C29" s="110"/>
      <c r="D29" s="110"/>
      <c r="E29" s="110"/>
      <c r="F29" s="109"/>
    </row>
  </sheetData>
  <mergeCells count="9">
    <mergeCell ref="A25:E25"/>
    <mergeCell ref="A26:E26"/>
    <mergeCell ref="A1:F1"/>
    <mergeCell ref="A2:A3"/>
    <mergeCell ref="B2:B3"/>
    <mergeCell ref="C2:C3"/>
    <mergeCell ref="D2:D3"/>
    <mergeCell ref="E2:E3"/>
    <mergeCell ref="F2:F3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3:G27"/>
  <sheetViews>
    <sheetView topLeftCell="A13" workbookViewId="0">
      <selection activeCell="A5" sqref="A5:F5"/>
    </sheetView>
  </sheetViews>
  <sheetFormatPr defaultRowHeight="13.8" x14ac:dyDescent="0.3"/>
  <cols>
    <col min="1" max="1" width="36.109375" customWidth="1"/>
    <col min="2" max="2" width="13.109375" customWidth="1"/>
    <col min="3" max="3" width="15" customWidth="1"/>
    <col min="4" max="4" width="16.6640625" customWidth="1"/>
    <col min="5" max="5" width="14.33203125" customWidth="1"/>
    <col min="6" max="6" width="17.5546875" customWidth="1"/>
    <col min="7" max="7" width="18.88671875" customWidth="1"/>
  </cols>
  <sheetData>
    <row r="3" spans="1:7" ht="93.75" customHeight="1" x14ac:dyDescent="0.45">
      <c r="A3" s="161" t="s">
        <v>88</v>
      </c>
      <c r="B3" s="161"/>
      <c r="C3" s="161"/>
      <c r="D3" s="161"/>
      <c r="E3" s="161"/>
      <c r="F3" s="161"/>
      <c r="G3" s="161"/>
    </row>
    <row r="5" spans="1:7" ht="15.6" x14ac:dyDescent="0.3">
      <c r="A5" s="162" t="s">
        <v>90</v>
      </c>
      <c r="B5" s="162"/>
      <c r="C5" s="162"/>
      <c r="D5" s="162"/>
      <c r="E5" s="162"/>
      <c r="F5" s="162"/>
      <c r="G5" s="26">
        <v>36816.949999999997</v>
      </c>
    </row>
    <row r="6" spans="1:7" ht="14.4" thickBot="1" x14ac:dyDescent="0.35"/>
    <row r="7" spans="1:7" ht="63" thickBot="1" x14ac:dyDescent="0.35">
      <c r="A7" s="27"/>
      <c r="B7" s="28" t="s">
        <v>60</v>
      </c>
      <c r="C7" s="28" t="s">
        <v>61</v>
      </c>
      <c r="D7" s="33" t="s">
        <v>62</v>
      </c>
      <c r="E7" s="28" t="s">
        <v>63</v>
      </c>
      <c r="F7" s="28" t="s">
        <v>64</v>
      </c>
      <c r="G7" s="34" t="s">
        <v>65</v>
      </c>
    </row>
    <row r="8" spans="1:7" ht="15" customHeight="1" x14ac:dyDescent="0.3">
      <c r="A8" s="4" t="s">
        <v>67</v>
      </c>
      <c r="B8" s="5">
        <f>'выборка 15'!AG15</f>
        <v>40454.229999999996</v>
      </c>
      <c r="C8" s="5">
        <f>'выборка 15'!AJ15</f>
        <v>24286.68</v>
      </c>
      <c r="D8" s="35">
        <f>'расход по дому ТО'!H17</f>
        <v>381.66555</v>
      </c>
      <c r="E8" s="5">
        <v>389.47</v>
      </c>
      <c r="F8" s="5"/>
      <c r="G8" s="163">
        <f>C14-D14</f>
        <v>16838.68245</v>
      </c>
    </row>
    <row r="9" spans="1:7" ht="33" customHeight="1" x14ac:dyDescent="0.3">
      <c r="A9" s="3" t="s">
        <v>68</v>
      </c>
      <c r="B9" s="2">
        <v>0</v>
      </c>
      <c r="C9" s="2">
        <v>0</v>
      </c>
      <c r="D9" s="35">
        <f>('выборка 15'!B3*1.74)*2</f>
        <v>6505.5120000000006</v>
      </c>
      <c r="E9" s="2"/>
      <c r="F9" s="2"/>
      <c r="G9" s="164"/>
    </row>
    <row r="10" spans="1:7" ht="31.5" customHeight="1" x14ac:dyDescent="0.3">
      <c r="A10" s="3" t="s">
        <v>69</v>
      </c>
      <c r="B10" s="2"/>
      <c r="C10" s="2"/>
      <c r="D10" s="35">
        <f>('выборка 15'!B4*0.15)*2</f>
        <v>560.82000000000005</v>
      </c>
      <c r="E10" s="2"/>
      <c r="F10" s="2"/>
      <c r="G10" s="164"/>
    </row>
    <row r="11" spans="1:7" ht="15" customHeight="1" x14ac:dyDescent="0.3">
      <c r="A11" s="4" t="s">
        <v>70</v>
      </c>
      <c r="B11" s="2">
        <v>0</v>
      </c>
      <c r="C11" s="2">
        <v>0</v>
      </c>
      <c r="D11" s="35"/>
      <c r="E11" s="2"/>
      <c r="F11" s="2"/>
      <c r="G11" s="164"/>
    </row>
    <row r="12" spans="1:7" ht="26.25" customHeight="1" x14ac:dyDescent="0.3">
      <c r="A12" s="3" t="s">
        <v>71</v>
      </c>
      <c r="B12" s="2">
        <v>0</v>
      </c>
      <c r="C12" s="2">
        <v>0</v>
      </c>
      <c r="D12" s="35"/>
      <c r="E12" s="2"/>
      <c r="F12" s="2"/>
      <c r="G12" s="164"/>
    </row>
    <row r="13" spans="1:7" ht="34.5" customHeight="1" thickBot="1" x14ac:dyDescent="0.35">
      <c r="A13" s="36" t="s">
        <v>72</v>
      </c>
      <c r="B13" s="8">
        <v>0</v>
      </c>
      <c r="C13" s="8">
        <v>0</v>
      </c>
      <c r="D13" s="63"/>
      <c r="E13" s="8"/>
      <c r="F13" s="8"/>
      <c r="G13" s="165"/>
    </row>
    <row r="14" spans="1:7" ht="15" customHeight="1" thickBot="1" x14ac:dyDescent="0.35">
      <c r="A14" s="29" t="s">
        <v>80</v>
      </c>
      <c r="B14" s="30">
        <f t="shared" ref="B14:C14" si="0">SUM(B8:B13)</f>
        <v>40454.229999999996</v>
      </c>
      <c r="C14" s="30">
        <f t="shared" si="0"/>
        <v>24286.68</v>
      </c>
      <c r="D14" s="31">
        <f>SUM(D8:D13)</f>
        <v>7447.99755</v>
      </c>
      <c r="E14" s="30">
        <f>SUM(E8:E13)</f>
        <v>389.47</v>
      </c>
      <c r="F14" s="30"/>
      <c r="G14" s="53">
        <f>SUM(G8)</f>
        <v>16838.68245</v>
      </c>
    </row>
    <row r="15" spans="1:7" ht="15" customHeight="1" x14ac:dyDescent="0.3">
      <c r="A15" s="62"/>
      <c r="B15" s="62"/>
      <c r="C15" s="62"/>
      <c r="D15" s="32"/>
      <c r="E15" s="62"/>
      <c r="F15" s="62"/>
      <c r="G15" s="32"/>
    </row>
    <row r="16" spans="1:7" ht="15.6" x14ac:dyDescent="0.3">
      <c r="A16" s="162" t="s">
        <v>89</v>
      </c>
      <c r="B16" s="162"/>
      <c r="C16" s="162"/>
      <c r="D16" s="162"/>
      <c r="E16" s="162"/>
      <c r="F16" s="162"/>
      <c r="G16" s="32">
        <f>G5+C14-D14</f>
        <v>53655.632449999997</v>
      </c>
    </row>
    <row r="17" spans="1:7" ht="15" customHeight="1" x14ac:dyDescent="0.3">
      <c r="A17" s="62"/>
      <c r="B17" s="62"/>
      <c r="C17" s="62"/>
      <c r="D17" s="32"/>
      <c r="E17" s="62"/>
      <c r="F17" s="62"/>
      <c r="G17" s="32"/>
    </row>
    <row r="18" spans="1:7" ht="15" customHeight="1" x14ac:dyDescent="0.3">
      <c r="A18" s="62"/>
      <c r="B18" s="62"/>
      <c r="C18" s="62"/>
      <c r="D18" s="32"/>
      <c r="E18" s="62"/>
      <c r="F18" s="62"/>
      <c r="G18" s="32"/>
    </row>
    <row r="19" spans="1:7" ht="15" customHeight="1" x14ac:dyDescent="0.3">
      <c r="A19" s="62"/>
      <c r="B19" s="62"/>
      <c r="C19" s="62"/>
      <c r="D19" s="32"/>
      <c r="E19" s="62"/>
      <c r="F19" s="62"/>
      <c r="G19" s="32"/>
    </row>
    <row r="20" spans="1:7" ht="15.6" x14ac:dyDescent="0.3">
      <c r="A20" s="162" t="s">
        <v>90</v>
      </c>
      <c r="B20" s="162"/>
      <c r="C20" s="162"/>
      <c r="D20" s="162"/>
      <c r="E20" s="162"/>
      <c r="F20" s="162"/>
      <c r="G20" s="32">
        <v>1695.54</v>
      </c>
    </row>
    <row r="21" spans="1:7" ht="15" customHeight="1" thickBot="1" x14ac:dyDescent="0.35">
      <c r="A21" s="62"/>
      <c r="B21" s="62"/>
      <c r="C21" s="62"/>
      <c r="D21" s="32"/>
      <c r="E21" s="62"/>
      <c r="F21" s="62"/>
      <c r="G21" s="32"/>
    </row>
    <row r="22" spans="1:7" ht="15" customHeight="1" thickBot="1" x14ac:dyDescent="0.35">
      <c r="A22" s="64" t="s">
        <v>81</v>
      </c>
      <c r="B22" s="18">
        <f>'выборка 15'!O15</f>
        <v>3290.1400000000003</v>
      </c>
      <c r="C22" s="18">
        <f>'выборка 15'!P15</f>
        <v>2066.9699999999998</v>
      </c>
      <c r="D22" s="65">
        <v>0</v>
      </c>
      <c r="E22" s="18">
        <v>227.41</v>
      </c>
      <c r="F22" s="18">
        <v>0</v>
      </c>
      <c r="G22" s="66">
        <f>C22-D22</f>
        <v>2066.9699999999998</v>
      </c>
    </row>
    <row r="23" spans="1:7" x14ac:dyDescent="0.3">
      <c r="G23" s="37"/>
    </row>
    <row r="24" spans="1:7" ht="15.6" x14ac:dyDescent="0.3">
      <c r="A24" s="162" t="s">
        <v>89</v>
      </c>
      <c r="B24" s="162"/>
      <c r="C24" s="162"/>
      <c r="D24" s="162"/>
      <c r="E24" s="162"/>
      <c r="F24" s="162"/>
      <c r="G24" s="32">
        <f>G20+C22-D22</f>
        <v>3762.5099999999998</v>
      </c>
    </row>
    <row r="27" spans="1:7" x14ac:dyDescent="0.3">
      <c r="A27" s="116" t="s">
        <v>86</v>
      </c>
      <c r="B27" s="116"/>
      <c r="C27" s="116"/>
      <c r="D27" s="116"/>
      <c r="E27" s="116"/>
    </row>
  </sheetData>
  <mergeCells count="7">
    <mergeCell ref="A3:G3"/>
    <mergeCell ref="A5:F5"/>
    <mergeCell ref="A24:F24"/>
    <mergeCell ref="A27:E27"/>
    <mergeCell ref="G8:G13"/>
    <mergeCell ref="A16:F16"/>
    <mergeCell ref="A20:F20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H22"/>
  <sheetViews>
    <sheetView workbookViewId="0">
      <selection activeCell="E19" sqref="E19"/>
    </sheetView>
  </sheetViews>
  <sheetFormatPr defaultRowHeight="13.8" x14ac:dyDescent="0.3"/>
  <cols>
    <col min="1" max="1" width="3.44140625" customWidth="1"/>
    <col min="2" max="2" width="9.44140625" customWidth="1"/>
    <col min="4" max="4" width="28" customWidth="1"/>
    <col min="5" max="5" width="36.33203125" customWidth="1"/>
    <col min="8" max="8" width="13" customWidth="1"/>
  </cols>
  <sheetData>
    <row r="2" spans="1:8" ht="17.399999999999999" x14ac:dyDescent="0.35">
      <c r="A2" s="167" t="s">
        <v>73</v>
      </c>
      <c r="B2" s="167"/>
      <c r="C2" s="167"/>
      <c r="D2" s="167"/>
      <c r="E2" s="167"/>
      <c r="F2" s="167"/>
      <c r="G2" s="167"/>
      <c r="H2" s="167"/>
    </row>
    <row r="3" spans="1:8" ht="17.399999999999999" x14ac:dyDescent="0.35">
      <c r="A3" s="167" t="s">
        <v>83</v>
      </c>
      <c r="B3" s="167"/>
      <c r="C3" s="167"/>
      <c r="D3" s="167"/>
      <c r="E3" s="167"/>
      <c r="F3" s="167"/>
      <c r="G3" s="167"/>
      <c r="H3" s="167"/>
    </row>
    <row r="4" spans="1:8" ht="17.399999999999999" x14ac:dyDescent="0.35">
      <c r="A4" s="167" t="s">
        <v>91</v>
      </c>
      <c r="B4" s="167"/>
      <c r="C4" s="167"/>
      <c r="D4" s="167"/>
      <c r="E4" s="167"/>
      <c r="F4" s="167"/>
      <c r="G4" s="167"/>
      <c r="H4" s="167"/>
    </row>
    <row r="5" spans="1:8" ht="14.4" thickBot="1" x14ac:dyDescent="0.35"/>
    <row r="6" spans="1:8" ht="43.8" thickBot="1" x14ac:dyDescent="0.35">
      <c r="A6" s="38" t="s">
        <v>16</v>
      </c>
      <c r="B6" s="39" t="s">
        <v>17</v>
      </c>
      <c r="C6" s="40" t="s">
        <v>18</v>
      </c>
      <c r="D6" s="40" t="s">
        <v>74</v>
      </c>
      <c r="E6" s="40" t="s">
        <v>20</v>
      </c>
      <c r="F6" s="41" t="s">
        <v>75</v>
      </c>
      <c r="G6" s="41" t="s">
        <v>24</v>
      </c>
      <c r="H6" s="7" t="s">
        <v>76</v>
      </c>
    </row>
    <row r="7" spans="1:8" x14ac:dyDescent="0.3">
      <c r="A7" s="42"/>
      <c r="B7" s="43"/>
      <c r="C7" s="43"/>
      <c r="D7" s="44"/>
      <c r="E7" s="45"/>
      <c r="F7" s="46"/>
      <c r="G7" s="46"/>
      <c r="H7" s="47"/>
    </row>
    <row r="8" spans="1:8" x14ac:dyDescent="0.3">
      <c r="A8" s="42"/>
      <c r="B8" s="43"/>
      <c r="C8" s="43"/>
      <c r="D8" s="44"/>
      <c r="E8" s="45"/>
      <c r="F8" s="46"/>
      <c r="G8" s="46"/>
      <c r="H8" s="47"/>
    </row>
    <row r="9" spans="1:8" x14ac:dyDescent="0.3">
      <c r="A9" s="42"/>
      <c r="B9" s="43"/>
      <c r="C9" s="43"/>
      <c r="D9" s="44"/>
      <c r="E9" s="45"/>
      <c r="F9" s="46"/>
      <c r="G9" s="46"/>
      <c r="H9" s="47"/>
    </row>
    <row r="10" spans="1:8" x14ac:dyDescent="0.3">
      <c r="A10" s="42"/>
      <c r="B10" s="43"/>
      <c r="C10" s="43"/>
      <c r="D10" s="44"/>
      <c r="E10" s="45"/>
      <c r="F10" s="46"/>
      <c r="G10" s="46"/>
      <c r="H10" s="47"/>
    </row>
    <row r="11" spans="1:8" x14ac:dyDescent="0.3">
      <c r="A11" s="42"/>
      <c r="B11" s="43"/>
      <c r="C11" s="43"/>
      <c r="D11" s="44"/>
      <c r="E11" s="45"/>
      <c r="F11" s="46"/>
      <c r="G11" s="46"/>
      <c r="H11" s="47"/>
    </row>
    <row r="12" spans="1:8" x14ac:dyDescent="0.3">
      <c r="A12" s="42"/>
      <c r="B12" s="43"/>
      <c r="C12" s="43"/>
      <c r="D12" s="44"/>
      <c r="E12" s="45"/>
      <c r="F12" s="46"/>
      <c r="G12" s="46"/>
      <c r="H12" s="47"/>
    </row>
    <row r="13" spans="1:8" x14ac:dyDescent="0.3">
      <c r="A13" s="42"/>
      <c r="B13" s="43"/>
      <c r="C13" s="43"/>
      <c r="D13" s="44"/>
      <c r="E13" s="45"/>
      <c r="F13" s="46"/>
      <c r="G13" s="46"/>
      <c r="H13" s="47"/>
    </row>
    <row r="14" spans="1:8" x14ac:dyDescent="0.3">
      <c r="A14" s="42"/>
      <c r="B14" s="43"/>
      <c r="C14" s="43"/>
      <c r="D14" s="44"/>
      <c r="E14" s="45"/>
      <c r="F14" s="46"/>
      <c r="G14" s="46"/>
      <c r="H14" s="47"/>
    </row>
    <row r="15" spans="1:8" x14ac:dyDescent="0.3">
      <c r="A15" s="42"/>
      <c r="B15" s="43"/>
      <c r="C15" s="43"/>
      <c r="D15" s="44"/>
      <c r="E15" s="45"/>
      <c r="F15" s="46"/>
      <c r="G15" s="46"/>
      <c r="H15" s="47"/>
    </row>
    <row r="16" spans="1:8" ht="15" thickBot="1" x14ac:dyDescent="0.35">
      <c r="A16" s="48"/>
      <c r="B16" s="168" t="s">
        <v>77</v>
      </c>
      <c r="C16" s="169"/>
      <c r="D16" s="169"/>
      <c r="E16" s="169"/>
      <c r="F16" s="169"/>
      <c r="G16" s="170"/>
      <c r="H16" s="49">
        <f>'выборка 15'!AK15+'выборка 15'!AL15</f>
        <v>381.66555</v>
      </c>
    </row>
    <row r="17" spans="1:8" ht="15" thickBot="1" x14ac:dyDescent="0.35">
      <c r="A17" s="131" t="s">
        <v>78</v>
      </c>
      <c r="B17" s="132"/>
      <c r="C17" s="132"/>
      <c r="D17" s="50"/>
      <c r="E17" s="50"/>
      <c r="F17" s="50"/>
      <c r="G17" s="50"/>
      <c r="H17" s="51">
        <f>SUM(H7:H16)</f>
        <v>381.66555</v>
      </c>
    </row>
    <row r="18" spans="1:8" x14ac:dyDescent="0.3">
      <c r="A18" s="171"/>
      <c r="B18" s="171"/>
      <c r="C18" s="171"/>
      <c r="D18" s="171"/>
      <c r="E18" s="171"/>
      <c r="F18" s="171"/>
      <c r="G18" s="171"/>
      <c r="H18" s="171"/>
    </row>
    <row r="22" spans="1:8" ht="14.4" x14ac:dyDescent="0.3">
      <c r="A22" s="166" t="s">
        <v>87</v>
      </c>
      <c r="B22" s="166"/>
      <c r="C22" s="166"/>
      <c r="D22" s="166"/>
      <c r="E22" s="166"/>
      <c r="F22" s="166"/>
      <c r="G22" s="166"/>
      <c r="H22" s="166"/>
    </row>
  </sheetData>
  <mergeCells count="7">
    <mergeCell ref="A22:H22"/>
    <mergeCell ref="A2:H2"/>
    <mergeCell ref="A3:H3"/>
    <mergeCell ref="A4:H4"/>
    <mergeCell ref="B16:G16"/>
    <mergeCell ref="A17:C17"/>
    <mergeCell ref="A18:H1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выборка 15</vt:lpstr>
      <vt:lpstr>общий отчет по дому за 15 г</vt:lpstr>
      <vt:lpstr>отчет тек. ремонт</vt:lpstr>
      <vt:lpstr>расход по дому ТР 15</vt:lpstr>
      <vt:lpstr>отчет РиС 2023г.</vt:lpstr>
      <vt:lpstr>расход РиС 2023г.</vt:lpstr>
      <vt:lpstr>отчет сод. жилья</vt:lpstr>
      <vt:lpstr>расход по дому ТО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Пользователь</cp:lastModifiedBy>
  <cp:lastPrinted>2024-03-25T07:41:04Z</cp:lastPrinted>
  <dcterms:created xsi:type="dcterms:W3CDTF">2015-02-24T21:57:31Z</dcterms:created>
  <dcterms:modified xsi:type="dcterms:W3CDTF">2024-03-26T08:57:28Z</dcterms:modified>
</cp:coreProperties>
</file>