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25" windowWidth="18195" windowHeight="11145" tabRatio="758" firstSheet="4" activeTab="4"/>
  </bookViews>
  <sheets>
    <sheet name="выборка 15" sheetId="3" state="hidden" r:id="rId1"/>
    <sheet name="общий отчет по дому за 15 г" sheetId="1" state="hidden" r:id="rId2"/>
    <sheet name="отчет сод. жилья" sheetId="5" state="hidden" r:id="rId3"/>
    <sheet name="расход по дому ТО" sheetId="6" state="hidden" r:id="rId4"/>
    <sheet name="РиСотчет19" sheetId="16" r:id="rId5"/>
    <sheet name="риСрасход19" sheetId="17" r:id="rId6"/>
  </sheets>
  <calcPr calcId="145621"/>
</workbook>
</file>

<file path=xl/calcChain.xml><?xml version="1.0" encoding="utf-8"?>
<calcChain xmlns="http://schemas.openxmlformats.org/spreadsheetml/2006/main">
  <c r="E15" i="1" l="1"/>
  <c r="E14" i="1"/>
  <c r="E13" i="1"/>
  <c r="E12" i="1"/>
  <c r="E10" i="1"/>
  <c r="E7" i="1"/>
  <c r="F9" i="3"/>
  <c r="AK9" i="3" l="1"/>
  <c r="AI9" i="3"/>
  <c r="AG9" i="3"/>
  <c r="AE9" i="3"/>
  <c r="AC9" i="3"/>
  <c r="Y9" i="3"/>
  <c r="U9" i="3"/>
  <c r="O9" i="3"/>
  <c r="K9" i="3"/>
  <c r="D10" i="5"/>
  <c r="D9" i="5"/>
  <c r="AH15" i="3"/>
  <c r="AG15" i="3"/>
  <c r="E6" i="1"/>
  <c r="AQ14" i="3"/>
  <c r="AQ13" i="3"/>
  <c r="AQ12" i="3"/>
  <c r="AQ11" i="3"/>
  <c r="AQ10" i="3"/>
  <c r="AQ9" i="3"/>
  <c r="AQ8" i="3"/>
  <c r="AQ7" i="3"/>
  <c r="AQ6" i="3"/>
  <c r="AQ5" i="3"/>
  <c r="AQ4" i="3"/>
  <c r="AQ3" i="3"/>
  <c r="I15" i="6"/>
  <c r="AO15" i="3"/>
  <c r="AL15" i="3"/>
  <c r="S15" i="3"/>
  <c r="P15" i="3"/>
  <c r="T14" i="3"/>
  <c r="T13" i="3"/>
  <c r="T12" i="3"/>
  <c r="T10" i="3"/>
  <c r="T9" i="3"/>
  <c r="T8" i="3"/>
  <c r="Q14" i="3"/>
  <c r="Q13" i="3"/>
  <c r="Q12" i="3"/>
  <c r="Q11" i="3"/>
  <c r="Q10" i="3"/>
  <c r="Q9" i="3"/>
  <c r="Q8" i="3"/>
  <c r="AP14" i="3"/>
  <c r="AR14" i="3" s="1"/>
  <c r="AP13" i="3"/>
  <c r="AR13" i="3" s="1"/>
  <c r="AP12" i="3"/>
  <c r="AR12" i="3" s="1"/>
  <c r="AP11" i="3"/>
  <c r="AR11" i="3" s="1"/>
  <c r="AP10" i="3"/>
  <c r="AR10" i="3" s="1"/>
  <c r="AP9" i="3"/>
  <c r="AR9" i="3" s="1"/>
  <c r="AP8" i="3"/>
  <c r="AR8" i="3" s="1"/>
  <c r="AP7" i="3"/>
  <c r="AR7" i="3" s="1"/>
  <c r="AP6" i="3"/>
  <c r="AR6" i="3" s="1"/>
  <c r="AP5" i="3"/>
  <c r="AR5" i="3" s="1"/>
  <c r="AP4" i="3"/>
  <c r="AR4" i="3" s="1"/>
  <c r="AM14" i="3"/>
  <c r="AM13" i="3"/>
  <c r="AM12" i="3"/>
  <c r="AM11" i="3"/>
  <c r="AM10" i="3"/>
  <c r="AM9" i="3"/>
  <c r="AM8" i="3"/>
  <c r="AM7" i="3"/>
  <c r="AM6" i="3"/>
  <c r="AM5" i="3"/>
  <c r="AM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Q15" i="3" l="1"/>
  <c r="B22" i="5" s="1"/>
  <c r="T15" i="3"/>
  <c r="C22" i="5" s="1"/>
  <c r="G24" i="5" s="1"/>
  <c r="AQ15" i="3"/>
  <c r="E14" i="5" l="1"/>
  <c r="F14" i="5"/>
  <c r="G15" i="3"/>
  <c r="D15" i="3"/>
  <c r="AN15" i="3" l="1"/>
  <c r="AK15" i="3"/>
  <c r="AP3" i="3"/>
  <c r="AM3" i="3"/>
  <c r="AM15" i="3" s="1"/>
  <c r="B8" i="5" s="1"/>
  <c r="B14" i="5" s="1"/>
  <c r="B15" i="3"/>
  <c r="C15" i="3"/>
  <c r="F15" i="3"/>
  <c r="I15" i="3"/>
  <c r="J15" i="3"/>
  <c r="K15" i="3"/>
  <c r="C13" i="1" s="1"/>
  <c r="L15" i="3"/>
  <c r="D13" i="1" s="1"/>
  <c r="O15" i="3"/>
  <c r="C7" i="1" s="1"/>
  <c r="R15" i="3"/>
  <c r="U15" i="3"/>
  <c r="V15" i="3"/>
  <c r="D8" i="1" s="1"/>
  <c r="W15" i="3"/>
  <c r="X15" i="3"/>
  <c r="Y15" i="3"/>
  <c r="C10" i="1" s="1"/>
  <c r="Z15" i="3"/>
  <c r="D10" i="1" s="1"/>
  <c r="AA15" i="3"/>
  <c r="C11" i="1" s="1"/>
  <c r="AB15" i="3"/>
  <c r="D11" i="1" s="1"/>
  <c r="AC15" i="3"/>
  <c r="C12" i="1" s="1"/>
  <c r="AD15" i="3"/>
  <c r="D12" i="1" s="1"/>
  <c r="AE15" i="3"/>
  <c r="C14" i="1" s="1"/>
  <c r="AF15" i="3"/>
  <c r="D14" i="1" s="1"/>
  <c r="F14" i="1" s="1"/>
  <c r="AI15" i="3"/>
  <c r="C15" i="1" s="1"/>
  <c r="AJ15" i="3"/>
  <c r="D15" i="1" s="1"/>
  <c r="M3" i="3"/>
  <c r="M15" i="3" s="1"/>
  <c r="H3" i="3"/>
  <c r="H15" i="3" s="1"/>
  <c r="E3" i="3"/>
  <c r="E15" i="3" s="1"/>
  <c r="C8" i="1" l="1"/>
  <c r="C6" i="1"/>
  <c r="F7" i="1"/>
  <c r="D7" i="1"/>
  <c r="AP15" i="3"/>
  <c r="D6" i="1" s="1"/>
  <c r="AR3" i="3"/>
  <c r="AR15" i="3" s="1"/>
  <c r="I16" i="6" s="1"/>
  <c r="I17" i="6" s="1"/>
  <c r="D8" i="5" s="1"/>
  <c r="D14" i="5" s="1"/>
  <c r="G22" i="5"/>
  <c r="N3" i="3"/>
  <c r="N15" i="3" s="1"/>
  <c r="C8" i="5" l="1"/>
  <c r="F6" i="1" l="1"/>
  <c r="C14" i="5"/>
  <c r="G16" i="5" s="1"/>
  <c r="G8" i="5" l="1"/>
  <c r="G14" i="5" s="1"/>
</calcChain>
</file>

<file path=xl/sharedStrings.xml><?xml version="1.0" encoding="utf-8"?>
<sst xmlns="http://schemas.openxmlformats.org/spreadsheetml/2006/main" count="227" uniqueCount="166">
  <si>
    <t>название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</si>
  <si>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</si>
  <si>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</si>
  <si>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</si>
  <si>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</si>
  <si>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</si>
  <si>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</si>
  <si>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</si>
  <si>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</si>
  <si>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</si>
  <si>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</si>
  <si>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</si>
  <si>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</si>
  <si>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</si>
  <si>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</si>
  <si>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</si>
  <si>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</si>
  <si>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</si>
  <si>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</si>
  <si>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</si>
  <si>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сумма ден. Средств</t>
  </si>
  <si>
    <t>акт</t>
  </si>
  <si>
    <t>номер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</si>
  <si>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</si>
  <si>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</si>
  <si>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</si>
  <si>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</si>
  <si>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</si>
  <si>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</si>
  <si>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</si>
  <si>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</si>
  <si>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</si>
  <si>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</si>
  <si>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</si>
  <si>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</si>
  <si>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</si>
  <si>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</si>
  <si>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</si>
  <si>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</si>
  <si>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</si>
  <si>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</si>
  <si>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</si>
  <si>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</si>
  <si>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</si>
  <si>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</si>
  <si>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</si>
  <si>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</si>
  <si>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</si>
  <si>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</si>
  <si>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</si>
  <si>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</si>
  <si>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</si>
  <si>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</si>
  <si>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</si>
  <si>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</si>
  <si>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</si>
  <si>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</si>
  <si>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</si>
  <si>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</si>
  <si>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</si>
  <si>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</si>
  <si>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</si>
  <si>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</si>
  <si>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</si>
  <si>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</si>
  <si>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</si>
  <si>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</si>
  <si>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</si>
  <si>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</si>
  <si>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</si>
  <si>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</si>
  <si>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</si>
  <si>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</si>
  <si>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</si>
  <si>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</si>
  <si>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</si>
  <si>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</si>
  <si>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</si>
  <si>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</si>
  <si>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Чехова, 337</t>
  </si>
  <si>
    <t>в доме по адресу ул. Чехова, 337</t>
  </si>
  <si>
    <t>начислено за дымоходы и вент каналы жил.</t>
  </si>
  <si>
    <t>Итого</t>
  </si>
  <si>
    <t>получено за дымоходы и вент каналы жил.</t>
  </si>
  <si>
    <t>Техническое обслуживание УУТЭ</t>
  </si>
  <si>
    <t>Остаток денежных средств дома на 01.06.2015 г</t>
  </si>
  <si>
    <t>начислено антена</t>
  </si>
  <si>
    <t>получено антена</t>
  </si>
  <si>
    <t>июнь</t>
  </si>
  <si>
    <t>кв. 16</t>
  </si>
  <si>
    <t>Объем выполненых работ</t>
  </si>
  <si>
    <t>Слив воды с системы ЦО (2 стояка)</t>
  </si>
  <si>
    <t>1110,13 м3</t>
  </si>
  <si>
    <t>кв. 112, подъезд №4</t>
  </si>
  <si>
    <t>Устранение засора труб КНС</t>
  </si>
  <si>
    <t>кв. 112-8 м/п., подъезд №4-12 м/п</t>
  </si>
  <si>
    <t>Устройство аншлага</t>
  </si>
  <si>
    <t>Информационная табличка с указанием обслуживающей комп. -5 шт. Информационная доска -5 шт.</t>
  </si>
  <si>
    <t>Дезинсекция (блохи)</t>
  </si>
  <si>
    <t>1560,2м2</t>
  </si>
  <si>
    <t>Генеральный директор ООО У0 "ТаганСервис"____________________________________________Брехов Ю.А.</t>
  </si>
  <si>
    <t>за период с 01.06.2015 по 31.07.2015 гг.</t>
  </si>
  <si>
    <t>Информация о собранных и израсходованных денежных средствах по статье "Содержание Жилья" за период с 01.06.2015 г по 31.07.2015 г по адресу ул. Чехова, 337</t>
  </si>
  <si>
    <t>Остаток денежных средств дома на 31.07.2015 г</t>
  </si>
  <si>
    <t>Содержание и Ремонт жилья</t>
  </si>
  <si>
    <t>в доме по  адресу Чехова, 337 за период с 01.06.2015 по 31.07.2015гг.</t>
  </si>
  <si>
    <t>март</t>
  </si>
  <si>
    <t>июль</t>
  </si>
  <si>
    <t>октябрь</t>
  </si>
  <si>
    <t>май</t>
  </si>
  <si>
    <t>август</t>
  </si>
  <si>
    <t>территория</t>
  </si>
  <si>
    <t>сентябрь</t>
  </si>
  <si>
    <t>ноябрь</t>
  </si>
  <si>
    <t>декабрь</t>
  </si>
  <si>
    <t>изготовление и доставка пескопасты</t>
  </si>
  <si>
    <t>апрель</t>
  </si>
  <si>
    <t>Ремонт и Содержание жилья</t>
  </si>
  <si>
    <t xml:space="preserve"> итого</t>
  </si>
  <si>
    <t>Остаток денежных средств дома на 31.12.2015 г</t>
  </si>
  <si>
    <t>Генеральный директор ООО У0 "ТаганСервис"___________________________________________</t>
  </si>
  <si>
    <t>гидравлические испытания</t>
  </si>
  <si>
    <t>заварка свищей</t>
  </si>
  <si>
    <t>ЦО и ввод</t>
  </si>
  <si>
    <t>смена труб ф25мм</t>
  </si>
  <si>
    <t>Информация о выполненных работах по статье "Ремонт и  Содержание жилья"  за период с  01.01.2019 г по 31.12.2019 г по адресу  ул. Чехова,301</t>
  </si>
  <si>
    <t>Информация о собранных и израсходованных денежных средствах по статье "Ремонт и Содержание  Жилья" за период с 01.01.2019 г по 31.12.2019 г по адресу ул. Чехова, 301</t>
  </si>
  <si>
    <t>Переходящее сальдо на 01.01.2019 г.</t>
  </si>
  <si>
    <t>Остаток денежных средств дома по статье "Ремонт и Содержание жилья" на 31.12.2019 г</t>
  </si>
  <si>
    <t>дебиторская задолженность жителей по состоянию  на 01.01.2020 г. состовляет:</t>
  </si>
  <si>
    <t>январь</t>
  </si>
  <si>
    <t>февраль</t>
  </si>
  <si>
    <t>кв. 39-40 КНС</t>
  </si>
  <si>
    <t>смена труб ф 110мм</t>
  </si>
  <si>
    <t>откосы</t>
  </si>
  <si>
    <t>ремонт откосов</t>
  </si>
  <si>
    <t>кв. 39 ХВС</t>
  </si>
  <si>
    <t>смена труб ф 32, 63мм</t>
  </si>
  <si>
    <t>смена прожекторов</t>
  </si>
  <si>
    <t>росреестр</t>
  </si>
  <si>
    <t>доставка и разгрузка материалов</t>
  </si>
  <si>
    <t>подвал ЦО</t>
  </si>
  <si>
    <t>установка заглушек</t>
  </si>
  <si>
    <t>производство трубопечных работ</t>
  </si>
  <si>
    <t>подвал КНС</t>
  </si>
  <si>
    <t>обрезка деревьев</t>
  </si>
  <si>
    <t>весенний осмотр</t>
  </si>
  <si>
    <t>кв. 39-43-47  ЦО</t>
  </si>
  <si>
    <t>металлопластиковые конструкции ПВХ</t>
  </si>
  <si>
    <t>кв. 16 ЦО</t>
  </si>
  <si>
    <t>смена труб ф 76мм</t>
  </si>
  <si>
    <t>кв. 57 ЦО</t>
  </si>
  <si>
    <t xml:space="preserve">ЦО  </t>
  </si>
  <si>
    <t>установка дроссельной шайбы</t>
  </si>
  <si>
    <t>установка светильников</t>
  </si>
  <si>
    <t xml:space="preserve">подъезд </t>
  </si>
  <si>
    <t>замена прожектора</t>
  </si>
  <si>
    <t>кв. 37-38-55-56 ЦО</t>
  </si>
  <si>
    <t>смена труб ф 63мм</t>
  </si>
  <si>
    <t>балкон</t>
  </si>
  <si>
    <t>укрепление перил</t>
  </si>
  <si>
    <t>подъезд 1</t>
  </si>
  <si>
    <t>приварка петли</t>
  </si>
  <si>
    <t>осенний осмотр</t>
  </si>
  <si>
    <t>выпуск КНС кв. 39</t>
  </si>
  <si>
    <t>почтовый ящик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</si>
</sst>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2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5" fillId="0" borderId="21" xfId="0" applyFont="1" applyBorder="1"/>
    <xf numFmtId="0" fontId="5" fillId="0" borderId="22" xfId="0" applyFont="1" applyBorder="1"/>
    <xf numFmtId="0" fontId="0" fillId="0" borderId="23" xfId="0" applyBorder="1"/>
    <xf numFmtId="0" fontId="0" fillId="0" borderId="24" xfId="0" applyBorder="1"/>
    <xf numFmtId="0" fontId="1" fillId="0" borderId="3" xfId="0" applyFont="1" applyBorder="1"/>
    <xf numFmtId="0" fontId="1" fillId="0" borderId="23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5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0" fontId="4" fillId="0" borderId="0" xfId="0" applyFont="1" applyAlignment="1">
      <alignment horizontal="left" wrapText="1"/>
    </xf>
    <xf numFmtId="0" fontId="0" fillId="0" borderId="23" xfId="0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23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6" xfId="0" applyFont="1" applyBorder="1" applyAlignment="1">
      <alignment wrapText="1"/>
    </xf>
    <xf numFmtId="0" fontId="6" fillId="0" borderId="27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30" xfId="0" applyNumberFormat="1" applyBorder="1" applyAlignment="1">
      <alignment vertical="center"/>
    </xf>
    <xf numFmtId="0" fontId="0" fillId="0" borderId="31" xfId="0" applyNumberFormat="1" applyBorder="1" applyAlignment="1">
      <alignment horizontal="center" vertical="center"/>
    </xf>
    <xf numFmtId="164" fontId="0" fillId="0" borderId="32" xfId="0" applyNumberFormat="1" applyBorder="1" applyAlignment="1">
      <alignment vertical="center"/>
    </xf>
    <xf numFmtId="164" fontId="4" fillId="0" borderId="10" xfId="0" applyNumberFormat="1" applyFont="1" applyBorder="1" applyAlignment="1"/>
    <xf numFmtId="164" fontId="4" fillId="0" borderId="14" xfId="0" applyNumberFormat="1" applyFont="1" applyBorder="1" applyAlignment="1"/>
    <xf numFmtId="2" fontId="0" fillId="2" borderId="3" xfId="0" applyNumberFormat="1" applyFill="1" applyBorder="1"/>
    <xf numFmtId="2" fontId="4" fillId="0" borderId="24" xfId="0" applyNumberFormat="1" applyFont="1" applyBorder="1"/>
    <xf numFmtId="0" fontId="1" fillId="0" borderId="34" xfId="0" applyFont="1" applyBorder="1" applyAlignment="1">
      <alignment wrapText="1"/>
    </xf>
    <xf numFmtId="0" fontId="0" fillId="0" borderId="35" xfId="0" applyBorder="1"/>
    <xf numFmtId="0" fontId="1" fillId="0" borderId="28" xfId="0" applyFont="1" applyBorder="1" applyAlignment="1">
      <alignment wrapText="1"/>
    </xf>
    <xf numFmtId="0" fontId="0" fillId="0" borderId="30" xfId="0" applyBorder="1"/>
    <xf numFmtId="0" fontId="1" fillId="0" borderId="37" xfId="0" applyFont="1" applyBorder="1" applyAlignment="1">
      <alignment wrapText="1"/>
    </xf>
    <xf numFmtId="0" fontId="0" fillId="0" borderId="21" xfId="0" applyBorder="1"/>
    <xf numFmtId="0" fontId="0" fillId="0" borderId="22" xfId="0" applyBorder="1"/>
    <xf numFmtId="0" fontId="0" fillId="0" borderId="11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23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4" xfId="0" applyNumberFormat="1" applyFill="1" applyBorder="1" applyAlignment="1">
      <alignment horizontal="center" vertical="center"/>
    </xf>
    <xf numFmtId="2" fontId="0" fillId="0" borderId="30" xfId="0" applyNumberFormat="1" applyBorder="1"/>
    <xf numFmtId="0" fontId="1" fillId="0" borderId="0" xfId="0" applyFont="1" applyFill="1" applyBorder="1" applyAlignment="1"/>
    <xf numFmtId="2" fontId="0" fillId="0" borderId="36" xfId="0" applyNumberFormat="1" applyBorder="1"/>
    <xf numFmtId="0" fontId="0" fillId="0" borderId="15" xfId="0" applyBorder="1" applyAlignment="1">
      <alignment wrapText="1"/>
    </xf>
    <xf numFmtId="2" fontId="5" fillId="0" borderId="0" xfId="0" applyNumberFormat="1" applyFont="1" applyAlignment="1">
      <alignment wrapText="1"/>
    </xf>
    <xf numFmtId="0" fontId="6" fillId="0" borderId="16" xfId="0" applyFont="1" applyBorder="1" applyAlignment="1">
      <alignment horizontal="center" vertical="center" wrapText="1"/>
    </xf>
    <xf numFmtId="4" fontId="0" fillId="0" borderId="3" xfId="0" applyNumberFormat="1" applyBorder="1"/>
    <xf numFmtId="4" fontId="0" fillId="0" borderId="1" xfId="0" applyNumberFormat="1" applyBorder="1"/>
    <xf numFmtId="4" fontId="4" fillId="0" borderId="12" xfId="0" applyNumberFormat="1" applyFont="1" applyBorder="1"/>
    <xf numFmtId="4" fontId="4" fillId="0" borderId="20" xfId="0" applyNumberFormat="1" applyFont="1" applyBorder="1"/>
    <xf numFmtId="4" fontId="10" fillId="0" borderId="0" xfId="0" applyNumberFormat="1" applyFont="1"/>
    <xf numFmtId="4" fontId="0" fillId="0" borderId="0" xfId="0" applyNumberFormat="1"/>
    <xf numFmtId="4" fontId="0" fillId="0" borderId="1" xfId="0" applyNumberFormat="1" applyBorder="1" applyAlignment="1">
      <alignment vertical="center"/>
    </xf>
    <xf numFmtId="4" fontId="1" fillId="0" borderId="12" xfId="0" applyNumberFormat="1" applyFont="1" applyBorder="1"/>
    <xf numFmtId="0" fontId="0" fillId="0" borderId="0" xfId="0"/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9" fillId="0" borderId="1" xfId="0" applyFont="1" applyBorder="1" applyAlignment="1"/>
    <xf numFmtId="0" fontId="0" fillId="0" borderId="1" xfId="0" applyBorder="1" applyAlignment="1"/>
    <xf numFmtId="4" fontId="1" fillId="0" borderId="1" xfId="0" applyNumberFormat="1" applyFont="1" applyBorder="1" applyAlignment="1"/>
    <xf numFmtId="4" fontId="9" fillId="0" borderId="0" xfId="0" applyNumberFormat="1" applyFont="1" applyAlignment="1">
      <alignment horizontal="right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11" fillId="0" borderId="1" xfId="0" applyFont="1" applyBorder="1" applyAlignment="1">
      <alignment wrapText="1"/>
    </xf>
    <xf numFmtId="4" fontId="0" fillId="0" borderId="4" xfId="0" applyNumberFormat="1" applyBorder="1"/>
    <xf numFmtId="0" fontId="0" fillId="0" borderId="0" xfId="0"/>
    <xf numFmtId="0" fontId="0" fillId="0" borderId="4" xfId="0" applyBorder="1"/>
    <xf numFmtId="4" fontId="0" fillId="0" borderId="4" xfId="0" applyNumberFormat="1" applyFill="1" applyBorder="1"/>
    <xf numFmtId="4" fontId="0" fillId="0" borderId="1" xfId="0" applyNumberFormat="1" applyFill="1" applyBorder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1" fillId="0" borderId="5" xfId="0" applyNumberFormat="1" applyFont="1" applyBorder="1" applyAlignment="1">
      <alignment horizontal="left" vertical="center"/>
    </xf>
    <xf numFmtId="0" fontId="1" fillId="0" borderId="38" xfId="0" applyNumberFormat="1" applyFont="1" applyBorder="1" applyAlignment="1">
      <alignment horizontal="left" vertical="center"/>
    </xf>
    <xf numFmtId="0" fontId="1" fillId="0" borderId="29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3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5"/>
  <sheetViews>
    <sheetView topLeftCell="I1" workbookViewId="0">
      <selection activeCell="T12" sqref="T12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7" width="12.140625" customWidth="1"/>
    <col min="18" max="20" width="11.85546875" customWidth="1"/>
    <col min="21" max="21" width="10.140625" customWidth="1"/>
    <col min="22" max="22" width="10.5703125" customWidth="1"/>
  </cols>
  <sheetData>
    <row r="1" spans="1:44" ht="13.5" thickBot="1" x14ac:dyDescent="0.25"/>
    <row r="2" spans="1:44" ht="55.5" customHeight="1" thickBot="1" x14ac:dyDescent="0.25">
      <c r="A2" s="15" t="s">
        <v>26</v>
      </c>
      <c r="B2" s="16" t="s">
        <v>27</v>
      </c>
      <c r="C2" s="16" t="s">
        <v>28</v>
      </c>
      <c r="D2" s="16" t="s">
        <v>30</v>
      </c>
      <c r="E2" s="19" t="s">
        <v>37</v>
      </c>
      <c r="F2" s="16" t="s">
        <v>29</v>
      </c>
      <c r="G2" s="16" t="s">
        <v>31</v>
      </c>
      <c r="H2" s="19" t="s">
        <v>38</v>
      </c>
      <c r="I2" s="16" t="s">
        <v>32</v>
      </c>
      <c r="J2" s="16" t="s">
        <v>33</v>
      </c>
      <c r="K2" s="16" t="s">
        <v>55</v>
      </c>
      <c r="L2" s="16" t="s">
        <v>34</v>
      </c>
      <c r="M2" s="19" t="s">
        <v>35</v>
      </c>
      <c r="N2" s="19" t="s">
        <v>36</v>
      </c>
      <c r="O2" s="17" t="s">
        <v>39</v>
      </c>
      <c r="P2" s="17" t="s">
        <v>81</v>
      </c>
      <c r="Q2" s="17" t="s">
        <v>82</v>
      </c>
      <c r="R2" s="17" t="s">
        <v>40</v>
      </c>
      <c r="S2" s="17" t="s">
        <v>83</v>
      </c>
      <c r="T2" s="17" t="s">
        <v>82</v>
      </c>
      <c r="U2" s="17" t="s">
        <v>41</v>
      </c>
      <c r="V2" s="17" t="s">
        <v>42</v>
      </c>
      <c r="W2" s="17" t="s">
        <v>43</v>
      </c>
      <c r="X2" s="17" t="s">
        <v>44</v>
      </c>
      <c r="Y2" s="17" t="s">
        <v>45</v>
      </c>
      <c r="Z2" s="17" t="s">
        <v>46</v>
      </c>
      <c r="AA2" s="17" t="s">
        <v>47</v>
      </c>
      <c r="AB2" s="17" t="s">
        <v>48</v>
      </c>
      <c r="AC2" s="17" t="s">
        <v>49</v>
      </c>
      <c r="AD2" s="17" t="s">
        <v>50</v>
      </c>
      <c r="AE2" s="17" t="s">
        <v>51</v>
      </c>
      <c r="AF2" s="17" t="s">
        <v>52</v>
      </c>
      <c r="AG2" s="17" t="s">
        <v>86</v>
      </c>
      <c r="AH2" s="17" t="s">
        <v>87</v>
      </c>
      <c r="AI2" s="17" t="s">
        <v>53</v>
      </c>
      <c r="AJ2" s="18" t="s">
        <v>54</v>
      </c>
      <c r="AK2" s="16" t="s">
        <v>56</v>
      </c>
      <c r="AL2" s="16" t="s">
        <v>30</v>
      </c>
      <c r="AM2" s="19" t="s">
        <v>37</v>
      </c>
      <c r="AN2" s="16" t="s">
        <v>57</v>
      </c>
      <c r="AO2" s="16" t="s">
        <v>31</v>
      </c>
      <c r="AP2" s="19" t="s">
        <v>38</v>
      </c>
      <c r="AQ2" s="19" t="s">
        <v>76</v>
      </c>
      <c r="AR2" s="19" t="s">
        <v>36</v>
      </c>
    </row>
    <row r="3" spans="1:44" x14ac:dyDescent="0.2">
      <c r="A3" s="14" t="s">
        <v>79</v>
      </c>
      <c r="B3" s="5">
        <v>9281.1</v>
      </c>
      <c r="C3" s="5">
        <v>0</v>
      </c>
      <c r="D3" s="5">
        <v>0</v>
      </c>
      <c r="E3" s="20">
        <f>C3+D3</f>
        <v>0</v>
      </c>
      <c r="F3" s="5">
        <v>0</v>
      </c>
      <c r="G3" s="5">
        <v>0</v>
      </c>
      <c r="H3" s="20">
        <f>F3+G3</f>
        <v>0</v>
      </c>
      <c r="I3" s="5">
        <v>0</v>
      </c>
      <c r="J3" s="5">
        <v>0</v>
      </c>
      <c r="K3" s="5">
        <v>0</v>
      </c>
      <c r="L3" s="5">
        <v>0</v>
      </c>
      <c r="M3" s="20">
        <f>(I3+J3+L3)*1.5%</f>
        <v>0</v>
      </c>
      <c r="N3" s="22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5">
        <v>0</v>
      </c>
      <c r="AH3" s="5">
        <v>0</v>
      </c>
      <c r="AI3" s="5">
        <v>0</v>
      </c>
      <c r="AJ3" s="5">
        <v>0</v>
      </c>
      <c r="AK3" s="5">
        <v>0</v>
      </c>
      <c r="AL3" s="5">
        <v>0</v>
      </c>
      <c r="AM3" s="20">
        <f>AK3+AL3</f>
        <v>0</v>
      </c>
      <c r="AN3" s="5">
        <v>0</v>
      </c>
      <c r="AO3" s="5">
        <v>0</v>
      </c>
      <c r="AP3" s="20">
        <f>AN3+AO3</f>
        <v>0</v>
      </c>
      <c r="AQ3" s="52">
        <f>AF3+AH3*1.5%</f>
        <v>0</v>
      </c>
      <c r="AR3" s="22">
        <f>AP3*1.5%</f>
        <v>0</v>
      </c>
    </row>
    <row r="4" spans="1:44" x14ac:dyDescent="0.2">
      <c r="A4" s="14" t="s">
        <v>79</v>
      </c>
      <c r="B4" s="5">
        <v>9281.1</v>
      </c>
      <c r="C4" s="5">
        <v>0</v>
      </c>
      <c r="D4" s="5">
        <v>0</v>
      </c>
      <c r="E4" s="20">
        <f t="shared" ref="E4:E14" si="0">C4+D4</f>
        <v>0</v>
      </c>
      <c r="F4" s="5">
        <v>0</v>
      </c>
      <c r="G4" s="5">
        <v>0</v>
      </c>
      <c r="H4" s="20">
        <f t="shared" ref="H4:H14" si="1">F4+G4</f>
        <v>0</v>
      </c>
      <c r="I4" s="5">
        <v>0</v>
      </c>
      <c r="J4" s="5">
        <v>0</v>
      </c>
      <c r="K4" s="5">
        <v>0</v>
      </c>
      <c r="L4" s="5">
        <v>0</v>
      </c>
      <c r="M4" s="20">
        <f t="shared" ref="M4:M14" si="2">(I4+J4+L4)*1.5%</f>
        <v>0</v>
      </c>
      <c r="N4" s="22">
        <f t="shared" ref="N4:N14" si="3">H4*1.5%</f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5">
        <v>0</v>
      </c>
      <c r="AJ4" s="5">
        <v>0</v>
      </c>
      <c r="AK4" s="5">
        <v>0</v>
      </c>
      <c r="AL4" s="5">
        <v>0</v>
      </c>
      <c r="AM4" s="20">
        <f t="shared" ref="AM4:AM14" si="4">AK4+AL4</f>
        <v>0</v>
      </c>
      <c r="AN4" s="5">
        <v>0</v>
      </c>
      <c r="AO4" s="5">
        <v>0</v>
      </c>
      <c r="AP4" s="20">
        <f t="shared" ref="AP4:AP14" si="5">AN4+AO4</f>
        <v>0</v>
      </c>
      <c r="AQ4" s="52">
        <f t="shared" ref="AQ4:AQ14" si="6">AF4+AH4*1.5%</f>
        <v>0</v>
      </c>
      <c r="AR4" s="22">
        <f t="shared" ref="AR4:AR14" si="7">AP4*1.5%</f>
        <v>0</v>
      </c>
    </row>
    <row r="5" spans="1:44" x14ac:dyDescent="0.2">
      <c r="A5" s="14" t="s">
        <v>79</v>
      </c>
      <c r="B5" s="5">
        <v>9281.1</v>
      </c>
      <c r="C5" s="5">
        <v>0</v>
      </c>
      <c r="D5" s="5">
        <v>0</v>
      </c>
      <c r="E5" s="20">
        <f t="shared" si="0"/>
        <v>0</v>
      </c>
      <c r="F5" s="5">
        <v>0</v>
      </c>
      <c r="G5" s="5">
        <v>0</v>
      </c>
      <c r="H5" s="20">
        <f t="shared" si="1"/>
        <v>0</v>
      </c>
      <c r="I5" s="5">
        <v>0</v>
      </c>
      <c r="J5" s="5">
        <v>0</v>
      </c>
      <c r="K5" s="5">
        <v>0</v>
      </c>
      <c r="L5" s="5">
        <v>0</v>
      </c>
      <c r="M5" s="20">
        <f t="shared" si="2"/>
        <v>0</v>
      </c>
      <c r="N5" s="22">
        <f t="shared" si="3"/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20">
        <f t="shared" si="4"/>
        <v>0</v>
      </c>
      <c r="AN5" s="5">
        <v>0</v>
      </c>
      <c r="AO5" s="5">
        <v>0</v>
      </c>
      <c r="AP5" s="20">
        <f t="shared" si="5"/>
        <v>0</v>
      </c>
      <c r="AQ5" s="52">
        <f t="shared" si="6"/>
        <v>0</v>
      </c>
      <c r="AR5" s="22">
        <f t="shared" si="7"/>
        <v>0</v>
      </c>
    </row>
    <row r="6" spans="1:44" x14ac:dyDescent="0.2">
      <c r="A6" s="14" t="s">
        <v>79</v>
      </c>
      <c r="B6" s="5">
        <v>9281.1</v>
      </c>
      <c r="C6" s="5">
        <v>0</v>
      </c>
      <c r="D6" s="5">
        <v>0</v>
      </c>
      <c r="E6" s="20">
        <f t="shared" si="0"/>
        <v>0</v>
      </c>
      <c r="F6" s="5">
        <v>0</v>
      </c>
      <c r="G6" s="5">
        <v>0</v>
      </c>
      <c r="H6" s="20">
        <f t="shared" si="1"/>
        <v>0</v>
      </c>
      <c r="I6" s="5">
        <v>0</v>
      </c>
      <c r="J6" s="5">
        <v>0</v>
      </c>
      <c r="K6" s="5">
        <v>0</v>
      </c>
      <c r="L6" s="5">
        <v>0</v>
      </c>
      <c r="M6" s="20">
        <f t="shared" si="2"/>
        <v>0</v>
      </c>
      <c r="N6" s="22">
        <f t="shared" si="3"/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20">
        <f t="shared" si="4"/>
        <v>0</v>
      </c>
      <c r="AN6" s="5">
        <v>0</v>
      </c>
      <c r="AO6" s="5">
        <v>0</v>
      </c>
      <c r="AP6" s="20">
        <f t="shared" si="5"/>
        <v>0</v>
      </c>
      <c r="AQ6" s="52">
        <f t="shared" si="6"/>
        <v>0</v>
      </c>
      <c r="AR6" s="22">
        <f t="shared" si="7"/>
        <v>0</v>
      </c>
    </row>
    <row r="7" spans="1:44" x14ac:dyDescent="0.2">
      <c r="A7" s="14" t="s">
        <v>79</v>
      </c>
      <c r="B7" s="5">
        <v>9281.1</v>
      </c>
      <c r="C7" s="5">
        <v>0</v>
      </c>
      <c r="D7" s="5">
        <v>0</v>
      </c>
      <c r="E7" s="20">
        <f t="shared" si="0"/>
        <v>0</v>
      </c>
      <c r="F7" s="5">
        <v>0</v>
      </c>
      <c r="G7" s="5">
        <v>0</v>
      </c>
      <c r="H7" s="20">
        <f t="shared" si="1"/>
        <v>0</v>
      </c>
      <c r="I7" s="5">
        <v>0</v>
      </c>
      <c r="J7" s="5">
        <v>0</v>
      </c>
      <c r="K7" s="5">
        <v>0</v>
      </c>
      <c r="L7" s="5">
        <v>0</v>
      </c>
      <c r="M7" s="20">
        <f t="shared" si="2"/>
        <v>0</v>
      </c>
      <c r="N7" s="22">
        <f t="shared" si="3"/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20">
        <f t="shared" si="4"/>
        <v>0</v>
      </c>
      <c r="AN7" s="5">
        <v>0</v>
      </c>
      <c r="AO7" s="5">
        <v>0</v>
      </c>
      <c r="AP7" s="20">
        <f t="shared" si="5"/>
        <v>0</v>
      </c>
      <c r="AQ7" s="52">
        <f t="shared" si="6"/>
        <v>0</v>
      </c>
      <c r="AR7" s="22">
        <f t="shared" si="7"/>
        <v>0</v>
      </c>
    </row>
    <row r="8" spans="1:44" x14ac:dyDescent="0.2">
      <c r="A8" s="14" t="s">
        <v>79</v>
      </c>
      <c r="B8" s="5">
        <v>9281.1</v>
      </c>
      <c r="C8" s="2">
        <v>39351.89</v>
      </c>
      <c r="D8" s="2">
        <v>0</v>
      </c>
      <c r="E8" s="20">
        <f t="shared" si="0"/>
        <v>39351.89</v>
      </c>
      <c r="F8" s="2">
        <v>457.09</v>
      </c>
      <c r="G8" s="2">
        <v>0</v>
      </c>
      <c r="H8" s="20">
        <f t="shared" si="1"/>
        <v>457.09</v>
      </c>
      <c r="I8" s="2">
        <v>0</v>
      </c>
      <c r="J8" s="2">
        <v>0</v>
      </c>
      <c r="K8" s="2">
        <v>35082.57</v>
      </c>
      <c r="L8" s="2">
        <v>407.51</v>
      </c>
      <c r="M8" s="20">
        <f t="shared" si="2"/>
        <v>6.1126499999999995</v>
      </c>
      <c r="N8" s="22">
        <f t="shared" si="3"/>
        <v>6.8563499999999991</v>
      </c>
      <c r="O8" s="2">
        <v>5197.3900000000003</v>
      </c>
      <c r="P8" s="2">
        <v>0</v>
      </c>
      <c r="Q8" s="5">
        <f t="shared" ref="Q8:Q14" si="8">O8+P8</f>
        <v>5197.3900000000003</v>
      </c>
      <c r="R8" s="2">
        <v>60.37</v>
      </c>
      <c r="S8" s="2">
        <v>0</v>
      </c>
      <c r="T8" s="5">
        <f t="shared" ref="T8:T14" si="9">R8+S8</f>
        <v>60.37</v>
      </c>
      <c r="U8" s="2">
        <v>3712.44</v>
      </c>
      <c r="V8" s="2">
        <v>43.12</v>
      </c>
      <c r="W8" s="2">
        <v>0</v>
      </c>
      <c r="X8" s="2">
        <v>0</v>
      </c>
      <c r="Y8" s="2">
        <v>23202.75</v>
      </c>
      <c r="Z8" s="2">
        <v>269.51</v>
      </c>
      <c r="AA8" s="2">
        <v>0</v>
      </c>
      <c r="AB8" s="2">
        <v>0</v>
      </c>
      <c r="AC8" s="2">
        <v>16705.98</v>
      </c>
      <c r="AD8" s="2">
        <v>194.04</v>
      </c>
      <c r="AE8" s="2">
        <v>1021.04</v>
      </c>
      <c r="AF8" s="2">
        <v>11.85</v>
      </c>
      <c r="AG8" s="2">
        <v>437.61</v>
      </c>
      <c r="AH8" s="2">
        <v>0</v>
      </c>
      <c r="AI8" s="2">
        <v>19861.580000000002</v>
      </c>
      <c r="AJ8" s="2">
        <v>230.7</v>
      </c>
      <c r="AK8" s="2">
        <v>44642.21</v>
      </c>
      <c r="AL8" s="2">
        <v>0</v>
      </c>
      <c r="AM8" s="20">
        <f t="shared" si="4"/>
        <v>44642.21</v>
      </c>
      <c r="AN8" s="2">
        <v>518.53</v>
      </c>
      <c r="AO8" s="2">
        <v>0</v>
      </c>
      <c r="AP8" s="20">
        <f t="shared" si="5"/>
        <v>518.53</v>
      </c>
      <c r="AQ8" s="52">
        <f t="shared" si="6"/>
        <v>11.85</v>
      </c>
      <c r="AR8" s="22">
        <f t="shared" si="7"/>
        <v>7.7779499999999997</v>
      </c>
    </row>
    <row r="9" spans="1:44" x14ac:dyDescent="0.2">
      <c r="A9" s="14" t="s">
        <v>79</v>
      </c>
      <c r="B9" s="5">
        <v>9281.1</v>
      </c>
      <c r="C9" s="2">
        <v>31295.54</v>
      </c>
      <c r="D9" s="2">
        <v>0</v>
      </c>
      <c r="E9" s="20">
        <f t="shared" si="0"/>
        <v>31295.54</v>
      </c>
      <c r="F9" s="2">
        <f>35934.48+1380.35</f>
        <v>37314.83</v>
      </c>
      <c r="G9" s="2">
        <v>0</v>
      </c>
      <c r="H9" s="20">
        <f t="shared" si="1"/>
        <v>37314.83</v>
      </c>
      <c r="I9" s="2">
        <v>0</v>
      </c>
      <c r="J9" s="2">
        <v>0</v>
      </c>
      <c r="K9" s="2">
        <f>36196.29+26339.86</f>
        <v>62536.15</v>
      </c>
      <c r="L9" s="2">
        <v>42562.19</v>
      </c>
      <c r="M9" s="20">
        <f t="shared" si="2"/>
        <v>638.43285000000003</v>
      </c>
      <c r="N9" s="22">
        <f t="shared" si="3"/>
        <v>559.72244999999998</v>
      </c>
      <c r="O9" s="2">
        <f>5568.66+2663.97</f>
        <v>8232.6299999999992</v>
      </c>
      <c r="P9" s="2"/>
      <c r="Q9" s="5">
        <f t="shared" si="8"/>
        <v>8232.6299999999992</v>
      </c>
      <c r="R9" s="2">
        <v>6365.09</v>
      </c>
      <c r="S9" s="2"/>
      <c r="T9" s="5">
        <f t="shared" si="9"/>
        <v>6365.09</v>
      </c>
      <c r="U9" s="2">
        <f>3712.44+1902.85</f>
        <v>5615.29</v>
      </c>
      <c r="V9" s="2">
        <v>4469.8500000000004</v>
      </c>
      <c r="W9" s="2">
        <v>0</v>
      </c>
      <c r="X9" s="2">
        <v>0</v>
      </c>
      <c r="Y9" s="2">
        <f>23202.75+17624.99</f>
        <v>40827.740000000005</v>
      </c>
      <c r="Z9" s="2">
        <v>27936.720000000001</v>
      </c>
      <c r="AA9" s="2">
        <v>0</v>
      </c>
      <c r="AB9" s="2">
        <v>0</v>
      </c>
      <c r="AC9" s="2">
        <f>17448.48+14169.12</f>
        <v>31617.599999999999</v>
      </c>
      <c r="AD9" s="2">
        <v>20592.41</v>
      </c>
      <c r="AE9" s="2">
        <f>1577.92+780</f>
        <v>2357.92</v>
      </c>
      <c r="AF9" s="2">
        <v>1390.34</v>
      </c>
      <c r="AG9" s="2">
        <f>437.61+235.07</f>
        <v>672.68000000000006</v>
      </c>
      <c r="AH9" s="2">
        <v>565.62</v>
      </c>
      <c r="AI9" s="2">
        <f>21068.23+7752.97</f>
        <v>28821.200000000001</v>
      </c>
      <c r="AJ9" s="2">
        <v>24262.51</v>
      </c>
      <c r="AK9" s="2">
        <f>87520.88+32842.98</f>
        <v>120363.86000000002</v>
      </c>
      <c r="AL9" s="2">
        <v>0</v>
      </c>
      <c r="AM9" s="20">
        <f t="shared" si="4"/>
        <v>120363.86000000002</v>
      </c>
      <c r="AN9" s="2">
        <v>66143.7</v>
      </c>
      <c r="AO9" s="2">
        <v>0</v>
      </c>
      <c r="AP9" s="20">
        <f t="shared" si="5"/>
        <v>66143.7</v>
      </c>
      <c r="AQ9" s="52">
        <f t="shared" si="6"/>
        <v>1398.8243</v>
      </c>
      <c r="AR9" s="22">
        <f t="shared" si="7"/>
        <v>992.15549999999996</v>
      </c>
    </row>
    <row r="10" spans="1:44" x14ac:dyDescent="0.2">
      <c r="A10" s="14" t="s">
        <v>79</v>
      </c>
      <c r="B10" s="5">
        <v>9281.1</v>
      </c>
      <c r="C10" s="2"/>
      <c r="D10" s="2"/>
      <c r="E10" s="20">
        <f t="shared" si="0"/>
        <v>0</v>
      </c>
      <c r="F10" s="2">
        <v>4587.67</v>
      </c>
      <c r="G10" s="2"/>
      <c r="H10" s="20">
        <f t="shared" si="1"/>
        <v>4587.67</v>
      </c>
      <c r="I10" s="2"/>
      <c r="J10" s="2"/>
      <c r="K10" s="2">
        <v>36196.29</v>
      </c>
      <c r="L10" s="2">
        <v>25765.09</v>
      </c>
      <c r="M10" s="20">
        <f t="shared" si="2"/>
        <v>386.47634999999997</v>
      </c>
      <c r="N10" s="22">
        <f t="shared" si="3"/>
        <v>68.815049999999999</v>
      </c>
      <c r="O10" s="2">
        <v>5568.66</v>
      </c>
      <c r="P10" s="2"/>
      <c r="Q10" s="5">
        <f t="shared" si="8"/>
        <v>5568.66</v>
      </c>
      <c r="R10" s="2">
        <v>3925.96</v>
      </c>
      <c r="S10" s="2"/>
      <c r="T10" s="5">
        <f t="shared" si="9"/>
        <v>3925.96</v>
      </c>
      <c r="U10" s="2">
        <v>3712.44</v>
      </c>
      <c r="V10" s="2">
        <v>2641.08</v>
      </c>
      <c r="W10" s="2">
        <v>0</v>
      </c>
      <c r="X10" s="2">
        <v>0</v>
      </c>
      <c r="Y10" s="2">
        <v>23202.75</v>
      </c>
      <c r="Z10" s="2">
        <v>16588.259999999998</v>
      </c>
      <c r="AA10" s="2">
        <v>0</v>
      </c>
      <c r="AB10" s="2">
        <v>0</v>
      </c>
      <c r="AC10" s="2">
        <v>178.48439999999999</v>
      </c>
      <c r="AD10" s="2">
        <v>13019.82</v>
      </c>
      <c r="AE10" s="2">
        <v>1577.92</v>
      </c>
      <c r="AF10" s="2">
        <v>1072.68</v>
      </c>
      <c r="AG10" s="2">
        <v>437.61</v>
      </c>
      <c r="AH10" s="2">
        <v>249.93</v>
      </c>
      <c r="AI10" s="2">
        <v>21068.23</v>
      </c>
      <c r="AJ10" s="2">
        <v>13149.45</v>
      </c>
      <c r="AK10" s="2">
        <v>87520.88</v>
      </c>
      <c r="AL10" s="2"/>
      <c r="AM10" s="20">
        <f t="shared" si="4"/>
        <v>87520.88</v>
      </c>
      <c r="AN10" s="2">
        <v>58284.18</v>
      </c>
      <c r="AO10" s="2"/>
      <c r="AP10" s="20">
        <f t="shared" si="5"/>
        <v>58284.18</v>
      </c>
      <c r="AQ10" s="52">
        <f t="shared" si="6"/>
        <v>1076.42895</v>
      </c>
      <c r="AR10" s="22">
        <f t="shared" si="7"/>
        <v>874.2627</v>
      </c>
    </row>
    <row r="11" spans="1:44" x14ac:dyDescent="0.2">
      <c r="A11" s="14" t="s">
        <v>79</v>
      </c>
      <c r="B11" s="5">
        <v>9281.1</v>
      </c>
      <c r="C11" s="2"/>
      <c r="D11" s="2"/>
      <c r="E11" s="20">
        <f t="shared" si="0"/>
        <v>0</v>
      </c>
      <c r="F11" s="2"/>
      <c r="G11" s="2"/>
      <c r="H11" s="20">
        <f t="shared" si="1"/>
        <v>0</v>
      </c>
      <c r="I11" s="2"/>
      <c r="J11" s="2"/>
      <c r="K11" s="2"/>
      <c r="L11" s="2"/>
      <c r="M11" s="20">
        <f t="shared" si="2"/>
        <v>0</v>
      </c>
      <c r="N11" s="22">
        <f t="shared" si="3"/>
        <v>0</v>
      </c>
      <c r="O11" s="2">
        <v>5568.66</v>
      </c>
      <c r="P11" s="2"/>
      <c r="Q11" s="5">
        <f t="shared" si="8"/>
        <v>5568.66</v>
      </c>
      <c r="R11" s="2"/>
      <c r="S11" s="2"/>
      <c r="T11" s="5">
        <v>5987.26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0">
        <f t="shared" si="4"/>
        <v>0</v>
      </c>
      <c r="AN11" s="2"/>
      <c r="AO11" s="2"/>
      <c r="AP11" s="20">
        <f t="shared" si="5"/>
        <v>0</v>
      </c>
      <c r="AQ11" s="52">
        <f t="shared" si="6"/>
        <v>0</v>
      </c>
      <c r="AR11" s="22">
        <f t="shared" si="7"/>
        <v>0</v>
      </c>
    </row>
    <row r="12" spans="1:44" x14ac:dyDescent="0.2">
      <c r="A12" s="14" t="s">
        <v>79</v>
      </c>
      <c r="B12" s="5">
        <v>9281.1</v>
      </c>
      <c r="C12" s="2"/>
      <c r="D12" s="2"/>
      <c r="E12" s="20">
        <f t="shared" si="0"/>
        <v>0</v>
      </c>
      <c r="F12" s="2"/>
      <c r="G12" s="2"/>
      <c r="H12" s="20">
        <f t="shared" si="1"/>
        <v>0</v>
      </c>
      <c r="I12" s="2"/>
      <c r="J12" s="2"/>
      <c r="K12" s="2"/>
      <c r="L12" s="2"/>
      <c r="M12" s="20">
        <f t="shared" si="2"/>
        <v>0</v>
      </c>
      <c r="N12" s="22">
        <f t="shared" si="3"/>
        <v>0</v>
      </c>
      <c r="O12" s="2"/>
      <c r="P12" s="2"/>
      <c r="Q12" s="5">
        <f t="shared" si="8"/>
        <v>0</v>
      </c>
      <c r="R12" s="2"/>
      <c r="S12" s="2"/>
      <c r="T12" s="5">
        <f t="shared" si="9"/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0">
        <f t="shared" si="4"/>
        <v>0</v>
      </c>
      <c r="AN12" s="2"/>
      <c r="AO12" s="2"/>
      <c r="AP12" s="20">
        <f t="shared" si="5"/>
        <v>0</v>
      </c>
      <c r="AQ12" s="52">
        <f t="shared" si="6"/>
        <v>0</v>
      </c>
      <c r="AR12" s="22">
        <f t="shared" si="7"/>
        <v>0</v>
      </c>
    </row>
    <row r="13" spans="1:44" x14ac:dyDescent="0.2">
      <c r="A13" s="14" t="s">
        <v>79</v>
      </c>
      <c r="B13" s="5">
        <v>9281.1</v>
      </c>
      <c r="C13" s="2"/>
      <c r="D13" s="2"/>
      <c r="E13" s="20">
        <f t="shared" si="0"/>
        <v>0</v>
      </c>
      <c r="F13" s="2"/>
      <c r="G13" s="2"/>
      <c r="H13" s="20">
        <f t="shared" si="1"/>
        <v>0</v>
      </c>
      <c r="I13" s="2"/>
      <c r="J13" s="2"/>
      <c r="K13" s="2"/>
      <c r="L13" s="2"/>
      <c r="M13" s="20">
        <f t="shared" si="2"/>
        <v>0</v>
      </c>
      <c r="N13" s="22">
        <f t="shared" si="3"/>
        <v>0</v>
      </c>
      <c r="O13" s="2"/>
      <c r="P13" s="2"/>
      <c r="Q13" s="5">
        <f t="shared" si="8"/>
        <v>0</v>
      </c>
      <c r="R13" s="2"/>
      <c r="S13" s="2"/>
      <c r="T13" s="5">
        <f t="shared" si="9"/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0">
        <f t="shared" si="4"/>
        <v>0</v>
      </c>
      <c r="AN13" s="2"/>
      <c r="AO13" s="2"/>
      <c r="AP13" s="20">
        <f t="shared" si="5"/>
        <v>0</v>
      </c>
      <c r="AQ13" s="52">
        <f t="shared" si="6"/>
        <v>0</v>
      </c>
      <c r="AR13" s="22">
        <f t="shared" si="7"/>
        <v>0</v>
      </c>
    </row>
    <row r="14" spans="1:44" ht="13.5" thickBot="1" x14ac:dyDescent="0.25">
      <c r="A14" s="14" t="s">
        <v>79</v>
      </c>
      <c r="B14" s="5">
        <v>9281.1</v>
      </c>
      <c r="C14" s="8"/>
      <c r="D14" s="8"/>
      <c r="E14" s="20">
        <f t="shared" si="0"/>
        <v>0</v>
      </c>
      <c r="F14" s="8"/>
      <c r="G14" s="8"/>
      <c r="H14" s="20">
        <f t="shared" si="1"/>
        <v>0</v>
      </c>
      <c r="I14" s="8"/>
      <c r="J14" s="8"/>
      <c r="K14" s="8"/>
      <c r="L14" s="8"/>
      <c r="M14" s="20">
        <f t="shared" si="2"/>
        <v>0</v>
      </c>
      <c r="N14" s="22">
        <f t="shared" si="3"/>
        <v>0</v>
      </c>
      <c r="O14" s="8"/>
      <c r="P14" s="8"/>
      <c r="Q14" s="5">
        <f t="shared" si="8"/>
        <v>0</v>
      </c>
      <c r="R14" s="8"/>
      <c r="S14" s="8"/>
      <c r="T14" s="5">
        <f t="shared" si="9"/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20">
        <f t="shared" si="4"/>
        <v>0</v>
      </c>
      <c r="AN14" s="8"/>
      <c r="AO14" s="8"/>
      <c r="AP14" s="20">
        <f t="shared" si="5"/>
        <v>0</v>
      </c>
      <c r="AQ14" s="52">
        <f t="shared" si="6"/>
        <v>0</v>
      </c>
      <c r="AR14" s="22">
        <f t="shared" si="7"/>
        <v>0</v>
      </c>
    </row>
    <row r="15" spans="1:44" ht="13.5" thickBot="1" x14ac:dyDescent="0.25">
      <c r="A15" s="12" t="s">
        <v>25</v>
      </c>
      <c r="B15" s="9">
        <f t="shared" ref="B15:G15" si="10">SUM(B3:B14)</f>
        <v>111373.20000000003</v>
      </c>
      <c r="C15" s="9">
        <f t="shared" si="10"/>
        <v>70647.429999999993</v>
      </c>
      <c r="D15" s="9">
        <f t="shared" si="10"/>
        <v>0</v>
      </c>
      <c r="E15" s="21">
        <f t="shared" si="10"/>
        <v>70647.429999999993</v>
      </c>
      <c r="F15" s="9">
        <f t="shared" si="10"/>
        <v>42359.59</v>
      </c>
      <c r="G15" s="9">
        <f t="shared" si="10"/>
        <v>0</v>
      </c>
      <c r="H15" s="21">
        <f t="shared" ref="H15:AK15" si="11">SUM(H3:H14)</f>
        <v>42359.59</v>
      </c>
      <c r="I15" s="9">
        <f t="shared" si="11"/>
        <v>0</v>
      </c>
      <c r="J15" s="9">
        <f t="shared" si="11"/>
        <v>0</v>
      </c>
      <c r="K15" s="9">
        <f t="shared" si="11"/>
        <v>133815.01</v>
      </c>
      <c r="L15" s="9">
        <f t="shared" si="11"/>
        <v>68734.790000000008</v>
      </c>
      <c r="M15" s="21">
        <f t="shared" si="11"/>
        <v>1031.0218500000001</v>
      </c>
      <c r="N15" s="23">
        <f t="shared" si="11"/>
        <v>635.39385000000004</v>
      </c>
      <c r="O15" s="12">
        <f t="shared" si="11"/>
        <v>24567.34</v>
      </c>
      <c r="P15" s="61">
        <f>SUM(P3:P14)</f>
        <v>0</v>
      </c>
      <c r="Q15" s="61">
        <f>SUM(Q3:Q14)</f>
        <v>24567.34</v>
      </c>
      <c r="R15" s="9">
        <f t="shared" si="11"/>
        <v>10351.42</v>
      </c>
      <c r="S15" s="9">
        <f>SUM(S3:S14)</f>
        <v>0</v>
      </c>
      <c r="T15" s="9">
        <f>SUM(T3:T14)</f>
        <v>16338.68</v>
      </c>
      <c r="U15" s="9">
        <f t="shared" si="11"/>
        <v>13040.17</v>
      </c>
      <c r="V15" s="9">
        <f t="shared" si="11"/>
        <v>7154.05</v>
      </c>
      <c r="W15" s="9">
        <f t="shared" si="11"/>
        <v>0</v>
      </c>
      <c r="X15" s="9">
        <f t="shared" si="11"/>
        <v>0</v>
      </c>
      <c r="Y15" s="9">
        <f t="shared" si="11"/>
        <v>87233.24</v>
      </c>
      <c r="Z15" s="9">
        <f t="shared" si="11"/>
        <v>44794.49</v>
      </c>
      <c r="AA15" s="9">
        <f t="shared" si="11"/>
        <v>0</v>
      </c>
      <c r="AB15" s="9">
        <f t="shared" si="11"/>
        <v>0</v>
      </c>
      <c r="AC15" s="9">
        <f t="shared" si="11"/>
        <v>48502.064400000003</v>
      </c>
      <c r="AD15" s="9">
        <f t="shared" si="11"/>
        <v>33806.270000000004</v>
      </c>
      <c r="AE15" s="9">
        <f t="shared" si="11"/>
        <v>4956.88</v>
      </c>
      <c r="AF15" s="9">
        <f t="shared" si="11"/>
        <v>2474.87</v>
      </c>
      <c r="AG15" s="9">
        <f>SUM(AG3:AG14)</f>
        <v>1547.9</v>
      </c>
      <c r="AH15" s="9">
        <f>SUM(AH3:AH14)</f>
        <v>815.55</v>
      </c>
      <c r="AI15" s="9">
        <f t="shared" si="11"/>
        <v>69751.009999999995</v>
      </c>
      <c r="AJ15" s="13">
        <f t="shared" si="11"/>
        <v>37642.660000000003</v>
      </c>
      <c r="AK15" s="9">
        <f t="shared" si="11"/>
        <v>252526.95</v>
      </c>
      <c r="AL15" s="9">
        <f>SUM(AL3:AL14)</f>
        <v>0</v>
      </c>
      <c r="AM15" s="21">
        <f>SUM(AM3:AM14)</f>
        <v>252526.95</v>
      </c>
      <c r="AN15" s="9">
        <f>SUM(AN3:AN14)</f>
        <v>124946.41</v>
      </c>
      <c r="AO15" s="9">
        <f>SUM(AO3:AO14)</f>
        <v>0</v>
      </c>
      <c r="AP15" s="21">
        <f>SUM(AP3:AP14)</f>
        <v>124946.41</v>
      </c>
      <c r="AQ15" s="21">
        <f t="shared" ref="AQ15" si="12">SUM(AQ3:AQ14)</f>
        <v>2487.1032500000001</v>
      </c>
      <c r="AR15" s="23">
        <f t="shared" ref="AR15" si="13">SUM(AR3:AR14)</f>
        <v>1874.19615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7"/>
  <sheetViews>
    <sheetView workbookViewId="0">
      <selection activeCell="B2" sqref="B2:F17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98" t="s">
        <v>12</v>
      </c>
      <c r="C2" s="98"/>
      <c r="D2" s="98"/>
      <c r="E2" s="98"/>
      <c r="F2" s="98"/>
    </row>
    <row r="3" spans="2:9" ht="26.25" customHeight="1" x14ac:dyDescent="0.35">
      <c r="B3" s="97" t="s">
        <v>105</v>
      </c>
      <c r="C3" s="97"/>
      <c r="D3" s="97"/>
      <c r="E3" s="97"/>
      <c r="F3" s="97"/>
      <c r="G3" s="1"/>
      <c r="H3" s="1"/>
      <c r="I3" s="1"/>
    </row>
    <row r="4" spans="2:9" ht="30" customHeight="1" thickBot="1" x14ac:dyDescent="0.25">
      <c r="B4" s="97"/>
      <c r="C4" s="97"/>
      <c r="D4" s="97"/>
      <c r="E4" s="97"/>
      <c r="F4" s="97"/>
    </row>
    <row r="5" spans="2:9" ht="60.75" thickBot="1" x14ac:dyDescent="0.3">
      <c r="B5" s="6" t="s">
        <v>0</v>
      </c>
      <c r="C5" s="6" t="s">
        <v>10</v>
      </c>
      <c r="D5" s="6" t="s">
        <v>11</v>
      </c>
      <c r="E5" s="7" t="s">
        <v>13</v>
      </c>
      <c r="F5" s="7" t="s">
        <v>14</v>
      </c>
    </row>
    <row r="6" spans="2:9" x14ac:dyDescent="0.2">
      <c r="B6" s="54" t="s">
        <v>104</v>
      </c>
      <c r="C6" s="55" t="e">
        <f>#REF!</f>
        <v>#REF!</v>
      </c>
      <c r="D6" s="55" t="e">
        <f>#REF!</f>
        <v>#REF!</v>
      </c>
      <c r="E6" s="55" t="e">
        <f>#REF!</f>
        <v>#REF!</v>
      </c>
      <c r="F6" s="70" t="e">
        <f>#REF!</f>
        <v>#REF!</v>
      </c>
    </row>
    <row r="7" spans="2:9" ht="25.5" x14ac:dyDescent="0.2">
      <c r="B7" s="56" t="s">
        <v>1</v>
      </c>
      <c r="C7" s="2" t="e">
        <f>#REF!</f>
        <v>#REF!</v>
      </c>
      <c r="D7" s="24" t="e">
        <f>#REF!</f>
        <v>#REF!</v>
      </c>
      <c r="E7" s="2" t="e">
        <f>#REF!</f>
        <v>#REF!</v>
      </c>
      <c r="F7" s="68" t="e">
        <f>#REF!</f>
        <v>#REF!</v>
      </c>
    </row>
    <row r="8" spans="2:9" ht="51" x14ac:dyDescent="0.2">
      <c r="B8" s="56" t="s">
        <v>2</v>
      </c>
      <c r="C8" s="2">
        <f>'выборка 15'!U15</f>
        <v>13040.17</v>
      </c>
      <c r="D8" s="2">
        <f>'выборка 15'!V15</f>
        <v>7154.05</v>
      </c>
      <c r="E8" s="2">
        <v>1103.96</v>
      </c>
      <c r="F8" s="57">
        <v>0</v>
      </c>
    </row>
    <row r="9" spans="2:9" x14ac:dyDescent="0.2">
      <c r="B9" s="56" t="s">
        <v>3</v>
      </c>
      <c r="C9" s="2"/>
      <c r="D9" s="2"/>
      <c r="E9" s="2">
        <v>0</v>
      </c>
      <c r="F9" s="57"/>
    </row>
    <row r="10" spans="2:9" ht="25.5" x14ac:dyDescent="0.2">
      <c r="B10" s="56" t="s">
        <v>4</v>
      </c>
      <c r="C10" s="2">
        <f>'выборка 15'!Y15</f>
        <v>87233.24</v>
      </c>
      <c r="D10" s="2">
        <f>'выборка 15'!Z15</f>
        <v>44794.49</v>
      </c>
      <c r="E10" s="2">
        <f>35834.53-23202.75</f>
        <v>12631.779999999999</v>
      </c>
      <c r="F10" s="57">
        <v>0</v>
      </c>
    </row>
    <row r="11" spans="2:9" x14ac:dyDescent="0.2">
      <c r="B11" s="56" t="s">
        <v>5</v>
      </c>
      <c r="C11" s="2">
        <f>'выборка 15'!AA15</f>
        <v>0</v>
      </c>
      <c r="D11" s="2">
        <f>'выборка 15'!AB15</f>
        <v>0</v>
      </c>
      <c r="E11" s="2">
        <v>0</v>
      </c>
      <c r="F11" s="57">
        <v>0</v>
      </c>
    </row>
    <row r="12" spans="2:9" x14ac:dyDescent="0.2">
      <c r="B12" s="56" t="s">
        <v>6</v>
      </c>
      <c r="C12" s="2">
        <f>'выборка 15'!AC15</f>
        <v>48502.064400000003</v>
      </c>
      <c r="D12" s="2">
        <f>'выборка 15'!AD15</f>
        <v>33806.270000000004</v>
      </c>
      <c r="E12" s="2">
        <f>27544.86-17448.48</f>
        <v>10096.380000000001</v>
      </c>
      <c r="F12" s="57">
        <v>0</v>
      </c>
    </row>
    <row r="13" spans="2:9" ht="25.5" x14ac:dyDescent="0.2">
      <c r="B13" s="56" t="s">
        <v>7</v>
      </c>
      <c r="C13" s="2">
        <f>'выборка 15'!K15</f>
        <v>133815.01</v>
      </c>
      <c r="D13" s="2">
        <f>'выборка 15'!L15</f>
        <v>68734.790000000008</v>
      </c>
      <c r="E13" s="2">
        <f>54665.05-36196.29</f>
        <v>18468.760000000002</v>
      </c>
      <c r="F13" s="57">
        <v>0</v>
      </c>
    </row>
    <row r="14" spans="2:9" ht="25.5" x14ac:dyDescent="0.2">
      <c r="B14" s="56" t="s">
        <v>8</v>
      </c>
      <c r="C14" s="2">
        <f>'выборка 15'!AE15</f>
        <v>4956.88</v>
      </c>
      <c r="D14" s="2">
        <f>'выборка 15'!AF15</f>
        <v>2474.87</v>
      </c>
      <c r="E14" s="2">
        <f>1983.17-1577.92</f>
        <v>405.25</v>
      </c>
      <c r="F14" s="57">
        <f>D14</f>
        <v>2474.87</v>
      </c>
    </row>
    <row r="15" spans="2:9" ht="26.25" thickBot="1" x14ac:dyDescent="0.25">
      <c r="B15" s="58" t="s">
        <v>9</v>
      </c>
      <c r="C15" s="59">
        <f>'выборка 15'!AI15</f>
        <v>69751.009999999995</v>
      </c>
      <c r="D15" s="59">
        <f>'выборка 15'!AJ15</f>
        <v>37642.660000000003</v>
      </c>
      <c r="E15" s="59">
        <f>27262.97-21068.23</f>
        <v>6194.7400000000016</v>
      </c>
      <c r="F15" s="60">
        <v>0</v>
      </c>
    </row>
    <row r="17" spans="2:6" ht="19.5" customHeight="1" x14ac:dyDescent="0.2">
      <c r="B17" s="69" t="s">
        <v>100</v>
      </c>
      <c r="C17" s="69"/>
      <c r="D17" s="69"/>
      <c r="E17" s="69"/>
      <c r="F17" s="69"/>
    </row>
  </sheetData>
  <mergeCells count="2">
    <mergeCell ref="B3:F4"/>
    <mergeCell ref="B2:F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topLeftCell="A4" workbookViewId="0">
      <selection activeCell="A20" sqref="A20:G24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7" ht="93.75" customHeight="1" x14ac:dyDescent="0.35">
      <c r="A3" s="99" t="s">
        <v>102</v>
      </c>
      <c r="B3" s="99"/>
      <c r="C3" s="99"/>
      <c r="D3" s="99"/>
      <c r="E3" s="99"/>
      <c r="F3" s="99"/>
      <c r="G3" s="99"/>
    </row>
    <row r="5" spans="1:7" ht="15.75" x14ac:dyDescent="0.25">
      <c r="A5" s="100" t="s">
        <v>85</v>
      </c>
      <c r="B5" s="100"/>
      <c r="C5" s="100"/>
      <c r="D5" s="100"/>
      <c r="E5" s="100"/>
      <c r="F5" s="100"/>
      <c r="G5" s="25">
        <v>331163.49</v>
      </c>
    </row>
    <row r="6" spans="1:7" ht="13.5" thickBot="1" x14ac:dyDescent="0.25"/>
    <row r="7" spans="1:7" ht="63.75" thickBot="1" x14ac:dyDescent="0.3">
      <c r="A7" s="26"/>
      <c r="B7" s="27" t="s">
        <v>58</v>
      </c>
      <c r="C7" s="27" t="s">
        <v>59</v>
      </c>
      <c r="D7" s="32" t="s">
        <v>60</v>
      </c>
      <c r="E7" s="27" t="s">
        <v>61</v>
      </c>
      <c r="F7" s="27" t="s">
        <v>62</v>
      </c>
      <c r="G7" s="33" t="s">
        <v>63</v>
      </c>
    </row>
    <row r="8" spans="1:7" ht="15" customHeight="1" x14ac:dyDescent="0.2">
      <c r="A8" s="4" t="s">
        <v>64</v>
      </c>
      <c r="B8" s="5">
        <f>'выборка 15'!AM15</f>
        <v>252526.95</v>
      </c>
      <c r="C8" s="5">
        <f>'выборка 15'!AP15</f>
        <v>124946.41</v>
      </c>
      <c r="D8" s="34">
        <f>'расход по дому ТО'!I17</f>
        <v>22526.0694</v>
      </c>
      <c r="E8" s="5">
        <v>11373.18</v>
      </c>
      <c r="F8" s="5">
        <v>0</v>
      </c>
      <c r="G8" s="102">
        <f>C14-D14</f>
        <v>58984.792600000001</v>
      </c>
    </row>
    <row r="9" spans="1:7" ht="33" customHeight="1" x14ac:dyDescent="0.2">
      <c r="A9" s="3" t="s">
        <v>65</v>
      </c>
      <c r="B9" s="2">
        <v>0</v>
      </c>
      <c r="C9" s="2">
        <v>0</v>
      </c>
      <c r="D9" s="34">
        <f>('выборка 15'!B3*1.74)*2</f>
        <v>32298.228000000003</v>
      </c>
      <c r="E9" s="2">
        <v>0</v>
      </c>
      <c r="F9" s="2">
        <v>0</v>
      </c>
      <c r="G9" s="103"/>
    </row>
    <row r="10" spans="1:7" ht="31.5" customHeight="1" x14ac:dyDescent="0.2">
      <c r="A10" s="3" t="s">
        <v>66</v>
      </c>
      <c r="B10" s="2"/>
      <c r="C10" s="2"/>
      <c r="D10" s="34">
        <f>('выборка 15'!B3*0.6)*2</f>
        <v>11137.32</v>
      </c>
      <c r="E10" s="2">
        <v>0</v>
      </c>
      <c r="F10" s="2">
        <v>0</v>
      </c>
      <c r="G10" s="103"/>
    </row>
    <row r="11" spans="1:7" ht="15" customHeight="1" x14ac:dyDescent="0.2">
      <c r="A11" s="4" t="s">
        <v>67</v>
      </c>
      <c r="B11" s="2">
        <v>0</v>
      </c>
      <c r="C11" s="2">
        <v>0</v>
      </c>
      <c r="D11" s="34"/>
      <c r="E11" s="2">
        <v>0</v>
      </c>
      <c r="F11" s="2">
        <v>0</v>
      </c>
      <c r="G11" s="103"/>
    </row>
    <row r="12" spans="1:7" ht="26.25" customHeight="1" x14ac:dyDescent="0.2">
      <c r="A12" s="3" t="s">
        <v>68</v>
      </c>
      <c r="B12" s="2">
        <v>0</v>
      </c>
      <c r="C12" s="2">
        <v>0</v>
      </c>
      <c r="D12" s="34"/>
      <c r="E12" s="2">
        <v>0</v>
      </c>
      <c r="F12" s="2">
        <v>0</v>
      </c>
      <c r="G12" s="103"/>
    </row>
    <row r="13" spans="1:7" ht="34.5" customHeight="1" thickBot="1" x14ac:dyDescent="0.25">
      <c r="A13" s="35" t="s">
        <v>69</v>
      </c>
      <c r="B13" s="8">
        <v>0</v>
      </c>
      <c r="C13" s="8">
        <v>0</v>
      </c>
      <c r="D13" s="64"/>
      <c r="E13" s="8">
        <v>0</v>
      </c>
      <c r="F13" s="8">
        <v>0</v>
      </c>
      <c r="G13" s="103"/>
    </row>
    <row r="14" spans="1:7" ht="15" customHeight="1" thickBot="1" x14ac:dyDescent="0.3">
      <c r="A14" s="28" t="s">
        <v>77</v>
      </c>
      <c r="B14" s="29">
        <f t="shared" ref="B14:G14" si="0">SUM(B8:B13)</f>
        <v>252526.95</v>
      </c>
      <c r="C14" s="29">
        <f t="shared" si="0"/>
        <v>124946.41</v>
      </c>
      <c r="D14" s="30">
        <f t="shared" si="0"/>
        <v>65961.617400000003</v>
      </c>
      <c r="E14" s="29">
        <f t="shared" si="0"/>
        <v>11373.18</v>
      </c>
      <c r="F14" s="29">
        <f t="shared" si="0"/>
        <v>0</v>
      </c>
      <c r="G14" s="53">
        <f t="shared" si="0"/>
        <v>58984.792600000001</v>
      </c>
    </row>
    <row r="15" spans="1:7" ht="15" customHeight="1" x14ac:dyDescent="0.25">
      <c r="A15" s="62"/>
      <c r="B15" s="62"/>
      <c r="C15" s="62"/>
      <c r="D15" s="63"/>
      <c r="E15" s="62"/>
      <c r="F15" s="62"/>
      <c r="G15" s="63"/>
    </row>
    <row r="16" spans="1:7" ht="15.75" x14ac:dyDescent="0.25">
      <c r="A16" s="100" t="s">
        <v>103</v>
      </c>
      <c r="B16" s="100"/>
      <c r="C16" s="100"/>
      <c r="D16" s="100"/>
      <c r="E16" s="100"/>
      <c r="F16" s="100"/>
      <c r="G16" s="31">
        <f>G5+C14-D14</f>
        <v>390148.28260000004</v>
      </c>
    </row>
    <row r="17" spans="1:7" ht="15" customHeight="1" x14ac:dyDescent="0.25">
      <c r="A17" s="62"/>
      <c r="B17" s="62"/>
      <c r="C17" s="62"/>
      <c r="D17" s="63"/>
      <c r="E17" s="62"/>
      <c r="F17" s="62"/>
      <c r="G17" s="63"/>
    </row>
    <row r="18" spans="1:7" ht="15" customHeight="1" x14ac:dyDescent="0.25">
      <c r="A18" s="62"/>
      <c r="B18" s="62"/>
      <c r="C18" s="62"/>
      <c r="D18" s="63"/>
      <c r="E18" s="62"/>
      <c r="F18" s="62"/>
      <c r="G18" s="63"/>
    </row>
    <row r="19" spans="1:7" ht="15" customHeight="1" x14ac:dyDescent="0.25">
      <c r="A19" s="62"/>
      <c r="B19" s="62"/>
      <c r="C19" s="62"/>
      <c r="D19" s="63"/>
      <c r="E19" s="62"/>
      <c r="F19" s="62"/>
      <c r="G19" s="63"/>
    </row>
    <row r="20" spans="1:7" ht="15.75" x14ac:dyDescent="0.25">
      <c r="A20" s="100" t="s">
        <v>85</v>
      </c>
      <c r="B20" s="100"/>
      <c r="C20" s="100"/>
      <c r="D20" s="100"/>
      <c r="E20" s="100"/>
      <c r="F20" s="100"/>
      <c r="G20" s="31">
        <v>50085.47</v>
      </c>
    </row>
    <row r="21" spans="1:7" ht="15" customHeight="1" thickBot="1" x14ac:dyDescent="0.3">
      <c r="A21" s="62"/>
      <c r="B21" s="62"/>
      <c r="C21" s="62"/>
      <c r="D21" s="63"/>
      <c r="E21" s="62"/>
      <c r="F21" s="62"/>
      <c r="G21" s="63"/>
    </row>
    <row r="22" spans="1:7" ht="15" customHeight="1" thickBot="1" x14ac:dyDescent="0.25">
      <c r="A22" s="65" t="s">
        <v>78</v>
      </c>
      <c r="B22" s="21">
        <f>'выборка 15'!Q15</f>
        <v>24567.34</v>
      </c>
      <c r="C22" s="21">
        <f>'выборка 15'!T15</f>
        <v>16338.68</v>
      </c>
      <c r="D22" s="66">
        <v>0</v>
      </c>
      <c r="E22" s="21">
        <v>1438.37</v>
      </c>
      <c r="F22" s="21">
        <v>0</v>
      </c>
      <c r="G22" s="67">
        <f>C22-D22</f>
        <v>16338.68</v>
      </c>
    </row>
    <row r="23" spans="1:7" x14ac:dyDescent="0.2">
      <c r="G23" s="36"/>
    </row>
    <row r="24" spans="1:7" ht="15.75" x14ac:dyDescent="0.25">
      <c r="A24" s="100" t="s">
        <v>103</v>
      </c>
      <c r="B24" s="100"/>
      <c r="C24" s="100"/>
      <c r="D24" s="100"/>
      <c r="E24" s="100"/>
      <c r="F24" s="100"/>
      <c r="G24" s="31">
        <f>G20+C22-D22</f>
        <v>66424.149999999994</v>
      </c>
    </row>
    <row r="27" spans="1:7" x14ac:dyDescent="0.2">
      <c r="A27" s="101" t="s">
        <v>100</v>
      </c>
      <c r="B27" s="101"/>
      <c r="C27" s="101"/>
      <c r="D27" s="101"/>
      <c r="E27" s="101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workbookViewId="0">
      <selection activeCell="F7" sqref="F7:F10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6" width="36.28515625" customWidth="1"/>
    <col min="9" max="9" width="13" customWidth="1"/>
  </cols>
  <sheetData>
    <row r="2" spans="1:9" ht="17.25" x14ac:dyDescent="0.3">
      <c r="A2" s="105" t="s">
        <v>70</v>
      </c>
      <c r="B2" s="105"/>
      <c r="C2" s="105"/>
      <c r="D2" s="105"/>
      <c r="E2" s="105"/>
      <c r="F2" s="105"/>
      <c r="G2" s="105"/>
      <c r="H2" s="105"/>
      <c r="I2" s="105"/>
    </row>
    <row r="3" spans="1:9" ht="17.25" x14ac:dyDescent="0.3">
      <c r="A3" s="105" t="s">
        <v>80</v>
      </c>
      <c r="B3" s="105"/>
      <c r="C3" s="105"/>
      <c r="D3" s="105"/>
      <c r="E3" s="105"/>
      <c r="F3" s="105"/>
      <c r="G3" s="105"/>
      <c r="H3" s="105"/>
      <c r="I3" s="105"/>
    </row>
    <row r="4" spans="1:9" ht="17.25" x14ac:dyDescent="0.3">
      <c r="A4" s="105" t="s">
        <v>101</v>
      </c>
      <c r="B4" s="105"/>
      <c r="C4" s="105"/>
      <c r="D4" s="105"/>
      <c r="E4" s="105"/>
      <c r="F4" s="105"/>
      <c r="G4" s="105"/>
      <c r="H4" s="105"/>
      <c r="I4" s="105"/>
    </row>
    <row r="5" spans="1:9" ht="13.5" thickBot="1" x14ac:dyDescent="0.25"/>
    <row r="6" spans="1:9" ht="45.75" thickBot="1" x14ac:dyDescent="0.25">
      <c r="A6" s="37" t="s">
        <v>15</v>
      </c>
      <c r="B6" s="38" t="s">
        <v>16</v>
      </c>
      <c r="C6" s="39" t="s">
        <v>17</v>
      </c>
      <c r="D6" s="39" t="s">
        <v>71</v>
      </c>
      <c r="E6" s="39" t="s">
        <v>19</v>
      </c>
      <c r="F6" s="40" t="s">
        <v>90</v>
      </c>
      <c r="G6" s="40" t="s">
        <v>72</v>
      </c>
      <c r="H6" s="40" t="s">
        <v>23</v>
      </c>
      <c r="I6" s="7" t="s">
        <v>73</v>
      </c>
    </row>
    <row r="7" spans="1:9" x14ac:dyDescent="0.2">
      <c r="A7" s="41">
        <v>1</v>
      </c>
      <c r="B7" s="42">
        <v>2015</v>
      </c>
      <c r="C7" s="43" t="s">
        <v>88</v>
      </c>
      <c r="D7" s="44" t="s">
        <v>89</v>
      </c>
      <c r="E7" s="45" t="s">
        <v>91</v>
      </c>
      <c r="F7" s="46" t="s">
        <v>92</v>
      </c>
      <c r="G7" s="46"/>
      <c r="H7" s="46"/>
      <c r="I7" s="47">
        <v>44.32</v>
      </c>
    </row>
    <row r="8" spans="1:9" x14ac:dyDescent="0.2">
      <c r="A8" s="41">
        <v>2</v>
      </c>
      <c r="B8" s="42">
        <v>2015</v>
      </c>
      <c r="C8" s="43" t="s">
        <v>88</v>
      </c>
      <c r="D8" s="44" t="s">
        <v>93</v>
      </c>
      <c r="E8" s="45" t="s">
        <v>94</v>
      </c>
      <c r="F8" s="46" t="s">
        <v>95</v>
      </c>
      <c r="G8" s="46"/>
      <c r="H8" s="46"/>
      <c r="I8" s="47">
        <v>1311.31</v>
      </c>
    </row>
    <row r="9" spans="1:9" ht="38.25" x14ac:dyDescent="0.2">
      <c r="A9" s="41">
        <v>3</v>
      </c>
      <c r="B9" s="42">
        <v>2015</v>
      </c>
      <c r="C9" s="43" t="s">
        <v>88</v>
      </c>
      <c r="D9" s="44"/>
      <c r="E9" s="45" t="s">
        <v>96</v>
      </c>
      <c r="F9" s="46" t="s">
        <v>97</v>
      </c>
      <c r="G9" s="46"/>
      <c r="H9" s="46"/>
      <c r="I9" s="47">
        <v>7857.36</v>
      </c>
    </row>
    <row r="10" spans="1:9" x14ac:dyDescent="0.2">
      <c r="A10" s="41">
        <v>4</v>
      </c>
      <c r="B10" s="42">
        <v>2015</v>
      </c>
      <c r="C10" s="43" t="s">
        <v>88</v>
      </c>
      <c r="D10" s="44"/>
      <c r="E10" s="45" t="s">
        <v>98</v>
      </c>
      <c r="F10" s="46" t="s">
        <v>99</v>
      </c>
      <c r="G10" s="46"/>
      <c r="H10" s="46"/>
      <c r="I10" s="47">
        <v>7644.98</v>
      </c>
    </row>
    <row r="11" spans="1:9" x14ac:dyDescent="0.2">
      <c r="A11" s="41"/>
      <c r="B11" s="42"/>
      <c r="C11" s="43"/>
      <c r="D11" s="44"/>
      <c r="E11" s="45"/>
      <c r="F11" s="46"/>
      <c r="G11" s="46"/>
      <c r="H11" s="46"/>
      <c r="I11" s="47"/>
    </row>
    <row r="12" spans="1:9" x14ac:dyDescent="0.2">
      <c r="A12" s="41"/>
      <c r="B12" s="42"/>
      <c r="C12" s="43"/>
      <c r="D12" s="44"/>
      <c r="E12" s="45"/>
      <c r="F12" s="46"/>
      <c r="G12" s="46"/>
      <c r="H12" s="46"/>
      <c r="I12" s="47"/>
    </row>
    <row r="13" spans="1:9" x14ac:dyDescent="0.2">
      <c r="A13" s="41"/>
      <c r="B13" s="42"/>
      <c r="C13" s="43"/>
      <c r="D13" s="44"/>
      <c r="E13" s="45"/>
      <c r="F13" s="46"/>
      <c r="G13" s="46"/>
      <c r="H13" s="46"/>
      <c r="I13" s="47"/>
    </row>
    <row r="14" spans="1:9" x14ac:dyDescent="0.2">
      <c r="A14" s="41"/>
      <c r="B14" s="42"/>
      <c r="C14" s="43"/>
      <c r="D14" s="44"/>
      <c r="E14" s="45"/>
      <c r="F14" s="46"/>
      <c r="G14" s="46"/>
      <c r="H14" s="46"/>
      <c r="I14" s="47"/>
    </row>
    <row r="15" spans="1:9" x14ac:dyDescent="0.2">
      <c r="A15" s="41"/>
      <c r="B15" s="113" t="s">
        <v>84</v>
      </c>
      <c r="C15" s="114"/>
      <c r="D15" s="114"/>
      <c r="E15" s="114"/>
      <c r="F15" s="114"/>
      <c r="G15" s="114"/>
      <c r="H15" s="115"/>
      <c r="I15" s="47">
        <f>1306.8*1</f>
        <v>1306.8</v>
      </c>
    </row>
    <row r="16" spans="1:9" ht="15.75" thickBot="1" x14ac:dyDescent="0.25">
      <c r="A16" s="48"/>
      <c r="B16" s="106" t="s">
        <v>74</v>
      </c>
      <c r="C16" s="107"/>
      <c r="D16" s="107"/>
      <c r="E16" s="107"/>
      <c r="F16" s="107"/>
      <c r="G16" s="107"/>
      <c r="H16" s="108"/>
      <c r="I16" s="49">
        <f>'выборка 15'!AQ15+'выборка 15'!AR15</f>
        <v>4361.2993999999999</v>
      </c>
    </row>
    <row r="17" spans="1:9" ht="15.75" thickBot="1" x14ac:dyDescent="0.3">
      <c r="A17" s="109" t="s">
        <v>75</v>
      </c>
      <c r="B17" s="110"/>
      <c r="C17" s="110"/>
      <c r="D17" s="50"/>
      <c r="E17" s="50"/>
      <c r="F17" s="50"/>
      <c r="G17" s="50"/>
      <c r="H17" s="50"/>
      <c r="I17" s="51">
        <f>SUM(I7:I16)</f>
        <v>22526.0694</v>
      </c>
    </row>
    <row r="18" spans="1:9" x14ac:dyDescent="0.2">
      <c r="A18" s="111"/>
      <c r="B18" s="111"/>
      <c r="C18" s="112"/>
      <c r="D18" s="112"/>
      <c r="E18" s="112"/>
      <c r="F18" s="112"/>
      <c r="G18" s="112"/>
      <c r="H18" s="112"/>
      <c r="I18" s="112"/>
    </row>
    <row r="22" spans="1:9" ht="15" x14ac:dyDescent="0.25">
      <c r="A22" s="104" t="s">
        <v>100</v>
      </c>
      <c r="B22" s="104"/>
      <c r="C22" s="104"/>
      <c r="D22" s="104"/>
      <c r="E22" s="104"/>
      <c r="F22" s="104"/>
      <c r="G22" s="104"/>
      <c r="H22" s="104"/>
      <c r="I22" s="104"/>
    </row>
  </sheetData>
  <mergeCells count="8">
    <mergeCell ref="A22:I22"/>
    <mergeCell ref="A2:I2"/>
    <mergeCell ref="A3:I3"/>
    <mergeCell ref="A4:I4"/>
    <mergeCell ref="B16:H16"/>
    <mergeCell ref="A17:C17"/>
    <mergeCell ref="A18:I18"/>
    <mergeCell ref="B15:H1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tabSelected="1" workbookViewId="0">
      <selection activeCell="B24" sqref="B24"/>
    </sheetView>
  </sheetViews>
  <sheetFormatPr defaultRowHeight="12.75" x14ac:dyDescent="0.2"/>
  <cols>
    <col min="1" max="1" width="31" style="82" customWidth="1"/>
    <col min="2" max="2" width="26.140625" style="82" customWidth="1"/>
    <col min="3" max="3" width="32.28515625" style="82" customWidth="1"/>
    <col min="4" max="4" width="23.140625" style="82" customWidth="1"/>
    <col min="5" max="16384" width="9.140625" style="82"/>
  </cols>
  <sheetData>
    <row r="2" spans="1:4" ht="83.25" customHeight="1" x14ac:dyDescent="0.2">
      <c r="A2" s="116" t="s">
        <v>126</v>
      </c>
      <c r="B2" s="116"/>
      <c r="C2" s="116"/>
      <c r="D2" s="116"/>
    </row>
    <row r="3" spans="1:4" ht="23.25" x14ac:dyDescent="0.35">
      <c r="A3" s="84"/>
      <c r="B3" s="84"/>
      <c r="C3" s="84"/>
      <c r="D3" s="84"/>
    </row>
    <row r="4" spans="1:4" ht="13.5" thickBot="1" x14ac:dyDescent="0.25"/>
    <row r="5" spans="1:4" ht="31.5" x14ac:dyDescent="0.2">
      <c r="A5" s="71"/>
      <c r="B5" s="73" t="s">
        <v>58</v>
      </c>
      <c r="C5" s="73" t="s">
        <v>59</v>
      </c>
      <c r="D5" s="73" t="s">
        <v>60</v>
      </c>
    </row>
    <row r="6" spans="1:4" ht="23.25" customHeight="1" x14ac:dyDescent="0.2">
      <c r="A6" s="85" t="s">
        <v>127</v>
      </c>
      <c r="B6" s="86"/>
      <c r="C6" s="87">
        <v>133066.11846</v>
      </c>
      <c r="D6" s="86"/>
    </row>
    <row r="7" spans="1:4" ht="23.25" customHeight="1" x14ac:dyDescent="0.2">
      <c r="A7" s="14" t="s">
        <v>117</v>
      </c>
      <c r="B7" s="74">
        <v>393567.71000000008</v>
      </c>
      <c r="C7" s="74">
        <v>352913.57</v>
      </c>
      <c r="D7" s="80">
        <v>304381.33310000005</v>
      </c>
    </row>
    <row r="8" spans="1:4" ht="25.5" x14ac:dyDescent="0.2">
      <c r="A8" s="3" t="s">
        <v>65</v>
      </c>
      <c r="B8" s="75">
        <v>0</v>
      </c>
      <c r="C8" s="75"/>
      <c r="D8" s="75">
        <v>78328.800000000003</v>
      </c>
    </row>
    <row r="9" spans="1:4" ht="39" thickBot="1" x14ac:dyDescent="0.25">
      <c r="A9" s="3" t="s">
        <v>66</v>
      </c>
      <c r="B9" s="75">
        <v>0</v>
      </c>
      <c r="C9" s="75"/>
      <c r="D9" s="80">
        <v>28198.368000000002</v>
      </c>
    </row>
    <row r="10" spans="1:4" ht="15.75" thickBot="1" x14ac:dyDescent="0.3">
      <c r="A10" s="28" t="s">
        <v>118</v>
      </c>
      <c r="B10" s="76">
        <v>393567.71000000008</v>
      </c>
      <c r="C10" s="76">
        <v>485979.68845999998</v>
      </c>
      <c r="D10" s="77">
        <v>410908.50110000005</v>
      </c>
    </row>
    <row r="12" spans="1:4" ht="15.75" hidden="1" x14ac:dyDescent="0.25">
      <c r="A12" s="100" t="s">
        <v>119</v>
      </c>
      <c r="B12" s="100"/>
      <c r="C12" s="100"/>
      <c r="D12" s="72">
        <v>133066.11845999997</v>
      </c>
    </row>
    <row r="13" spans="1:4" ht="15" x14ac:dyDescent="0.25">
      <c r="A13" s="117" t="s">
        <v>128</v>
      </c>
      <c r="B13" s="117"/>
      <c r="C13" s="117"/>
      <c r="D13" s="78">
        <v>75071.187359999924</v>
      </c>
    </row>
    <row r="15" spans="1:4" ht="15.75" x14ac:dyDescent="0.25">
      <c r="A15" s="83"/>
      <c r="B15" s="83"/>
      <c r="C15" s="83"/>
      <c r="D15" s="83"/>
    </row>
    <row r="16" spans="1:4" x14ac:dyDescent="0.2">
      <c r="A16" s="118" t="s">
        <v>129</v>
      </c>
      <c r="B16" s="118"/>
      <c r="C16" s="118"/>
      <c r="D16" s="88">
        <v>172546.96</v>
      </c>
    </row>
    <row r="17" spans="1:4" ht="15.75" x14ac:dyDescent="0.25">
      <c r="A17" s="83"/>
      <c r="B17" s="83"/>
      <c r="C17" s="83"/>
      <c r="D17" s="83"/>
    </row>
    <row r="18" spans="1:4" ht="12.75" customHeight="1" x14ac:dyDescent="0.2">
      <c r="A18" s="69" t="s">
        <v>120</v>
      </c>
      <c r="B18" s="69"/>
      <c r="C18" s="69"/>
      <c r="D18" s="69"/>
    </row>
  </sheetData>
  <mergeCells count="4">
    <mergeCell ref="A2:D2"/>
    <mergeCell ref="A12:C12"/>
    <mergeCell ref="A13:C13"/>
    <mergeCell ref="A16:C16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13" workbookViewId="0">
      <selection activeCell="F47" sqref="F47"/>
    </sheetView>
  </sheetViews>
  <sheetFormatPr defaultRowHeight="12.75" x14ac:dyDescent="0.2"/>
  <cols>
    <col min="1" max="1" width="4.5703125" style="82" customWidth="1"/>
    <col min="2" max="2" width="9.140625" style="82"/>
    <col min="3" max="3" width="10.28515625" style="82" customWidth="1"/>
    <col min="4" max="4" width="25.28515625" style="82" customWidth="1"/>
    <col min="5" max="5" width="40.85546875" style="82" customWidth="1"/>
    <col min="6" max="6" width="17.140625" style="82" customWidth="1"/>
    <col min="7" max="7" width="0" style="82" hidden="1" customWidth="1"/>
    <col min="8" max="8" width="2.5703125" style="82" hidden="1" customWidth="1"/>
    <col min="9" max="16384" width="9.140625" style="82"/>
  </cols>
  <sheetData>
    <row r="1" spans="1:8" ht="90.75" customHeight="1" thickBot="1" x14ac:dyDescent="0.25">
      <c r="A1" s="123" t="s">
        <v>125</v>
      </c>
      <c r="B1" s="123"/>
      <c r="C1" s="123"/>
      <c r="D1" s="123"/>
      <c r="E1" s="123"/>
      <c r="F1" s="123"/>
      <c r="G1" s="123"/>
      <c r="H1" s="123"/>
    </row>
    <row r="2" spans="1:8" ht="15.75" x14ac:dyDescent="0.25">
      <c r="A2" s="124" t="s">
        <v>15</v>
      </c>
      <c r="B2" s="126" t="s">
        <v>16</v>
      </c>
      <c r="C2" s="126" t="s">
        <v>17</v>
      </c>
      <c r="D2" s="126" t="s">
        <v>18</v>
      </c>
      <c r="E2" s="126" t="s">
        <v>19</v>
      </c>
      <c r="F2" s="126" t="s">
        <v>20</v>
      </c>
      <c r="G2" s="128" t="s">
        <v>21</v>
      </c>
      <c r="H2" s="129"/>
    </row>
    <row r="3" spans="1:8" ht="16.5" thickBot="1" x14ac:dyDescent="0.3">
      <c r="A3" s="125"/>
      <c r="B3" s="127"/>
      <c r="C3" s="127"/>
      <c r="D3" s="127"/>
      <c r="E3" s="127"/>
      <c r="F3" s="127"/>
      <c r="G3" s="10" t="s">
        <v>22</v>
      </c>
      <c r="H3" s="11" t="s">
        <v>23</v>
      </c>
    </row>
    <row r="4" spans="1:8" x14ac:dyDescent="0.2">
      <c r="A4" s="89">
        <v>1</v>
      </c>
      <c r="B4" s="89">
        <v>2019</v>
      </c>
      <c r="C4" s="89" t="s">
        <v>130</v>
      </c>
      <c r="D4" s="90" t="s">
        <v>111</v>
      </c>
      <c r="E4" s="91" t="s">
        <v>115</v>
      </c>
      <c r="F4" s="95">
        <v>1224</v>
      </c>
      <c r="G4" s="8"/>
      <c r="H4" s="8"/>
    </row>
    <row r="5" spans="1:8" x14ac:dyDescent="0.2">
      <c r="A5" s="89">
        <v>2</v>
      </c>
      <c r="B5" s="89">
        <v>2019</v>
      </c>
      <c r="C5" s="89" t="s">
        <v>131</v>
      </c>
      <c r="D5" s="90" t="s">
        <v>132</v>
      </c>
      <c r="E5" s="91" t="s">
        <v>133</v>
      </c>
      <c r="F5" s="95">
        <v>2559</v>
      </c>
      <c r="G5" s="8"/>
      <c r="H5" s="8"/>
    </row>
    <row r="6" spans="1:8" x14ac:dyDescent="0.2">
      <c r="A6" s="89">
        <v>3</v>
      </c>
      <c r="B6" s="89">
        <v>2019</v>
      </c>
      <c r="C6" s="89" t="s">
        <v>106</v>
      </c>
      <c r="D6" s="90" t="s">
        <v>134</v>
      </c>
      <c r="E6" s="91" t="s">
        <v>135</v>
      </c>
      <c r="F6" s="95">
        <v>11668</v>
      </c>
      <c r="G6" s="8"/>
      <c r="H6" s="8"/>
    </row>
    <row r="7" spans="1:8" x14ac:dyDescent="0.2">
      <c r="A7" s="89">
        <v>4</v>
      </c>
      <c r="B7" s="89">
        <v>2019</v>
      </c>
      <c r="C7" s="89" t="s">
        <v>106</v>
      </c>
      <c r="D7" s="90" t="s">
        <v>136</v>
      </c>
      <c r="E7" s="91" t="s">
        <v>137</v>
      </c>
      <c r="F7" s="95">
        <v>22083</v>
      </c>
      <c r="G7" s="8"/>
      <c r="H7" s="8"/>
    </row>
    <row r="8" spans="1:8" x14ac:dyDescent="0.2">
      <c r="A8" s="89">
        <v>5</v>
      </c>
      <c r="B8" s="89">
        <v>2019</v>
      </c>
      <c r="C8" s="89" t="s">
        <v>106</v>
      </c>
      <c r="D8" s="90"/>
      <c r="E8" s="91" t="s">
        <v>138</v>
      </c>
      <c r="F8" s="95">
        <v>4617</v>
      </c>
      <c r="G8" s="8"/>
      <c r="H8" s="8"/>
    </row>
    <row r="9" spans="1:8" s="93" customFormat="1" x14ac:dyDescent="0.2">
      <c r="A9" s="89">
        <v>6</v>
      </c>
      <c r="B9" s="89">
        <v>2019</v>
      </c>
      <c r="C9" s="89" t="s">
        <v>106</v>
      </c>
      <c r="D9" s="90"/>
      <c r="E9" s="91" t="s">
        <v>139</v>
      </c>
      <c r="F9" s="95">
        <v>430</v>
      </c>
      <c r="G9" s="94"/>
      <c r="H9" s="94"/>
    </row>
    <row r="10" spans="1:8" x14ac:dyDescent="0.2">
      <c r="A10" s="89">
        <v>7</v>
      </c>
      <c r="B10" s="89">
        <v>2019</v>
      </c>
      <c r="C10" s="89" t="s">
        <v>116</v>
      </c>
      <c r="D10" s="90" t="s">
        <v>111</v>
      </c>
      <c r="E10" s="91" t="s">
        <v>140</v>
      </c>
      <c r="F10" s="95">
        <v>5302</v>
      </c>
      <c r="G10" s="8"/>
      <c r="H10" s="8"/>
    </row>
    <row r="11" spans="1:8" x14ac:dyDescent="0.2">
      <c r="A11" s="89">
        <v>8</v>
      </c>
      <c r="B11" s="89">
        <v>2019</v>
      </c>
      <c r="C11" s="89" t="s">
        <v>116</v>
      </c>
      <c r="D11" s="90" t="s">
        <v>141</v>
      </c>
      <c r="E11" s="91" t="s">
        <v>142</v>
      </c>
      <c r="F11" s="95">
        <v>3929</v>
      </c>
      <c r="G11" s="8"/>
      <c r="H11" s="8"/>
    </row>
    <row r="12" spans="1:8" x14ac:dyDescent="0.2">
      <c r="A12" s="89">
        <v>9</v>
      </c>
      <c r="B12" s="89">
        <v>2019</v>
      </c>
      <c r="C12" s="89" t="s">
        <v>116</v>
      </c>
      <c r="D12" s="90"/>
      <c r="E12" s="91" t="s">
        <v>143</v>
      </c>
      <c r="F12" s="95">
        <v>19430</v>
      </c>
      <c r="G12" s="8"/>
      <c r="H12" s="8"/>
    </row>
    <row r="13" spans="1:8" x14ac:dyDescent="0.2">
      <c r="A13" s="89">
        <v>10</v>
      </c>
      <c r="B13" s="89">
        <v>2019</v>
      </c>
      <c r="C13" s="89" t="s">
        <v>109</v>
      </c>
      <c r="D13" s="90" t="s">
        <v>144</v>
      </c>
      <c r="E13" s="91" t="s">
        <v>133</v>
      </c>
      <c r="F13" s="95">
        <v>1710</v>
      </c>
      <c r="G13" s="8"/>
      <c r="H13" s="8"/>
    </row>
    <row r="14" spans="1:8" x14ac:dyDescent="0.2">
      <c r="A14" s="89">
        <v>11</v>
      </c>
      <c r="B14" s="89">
        <v>2019</v>
      </c>
      <c r="C14" s="89" t="s">
        <v>109</v>
      </c>
      <c r="D14" s="90" t="s">
        <v>111</v>
      </c>
      <c r="E14" s="91" t="s">
        <v>145</v>
      </c>
      <c r="F14" s="95">
        <v>71971</v>
      </c>
      <c r="G14" s="8"/>
      <c r="H14" s="8"/>
    </row>
    <row r="15" spans="1:8" x14ac:dyDescent="0.2">
      <c r="A15" s="89">
        <v>12</v>
      </c>
      <c r="B15" s="89">
        <v>2019</v>
      </c>
      <c r="C15" s="89" t="s">
        <v>109</v>
      </c>
      <c r="D15" s="90"/>
      <c r="E15" s="91" t="s">
        <v>146</v>
      </c>
      <c r="F15" s="95">
        <v>463</v>
      </c>
      <c r="G15" s="8"/>
      <c r="H15" s="8"/>
    </row>
    <row r="16" spans="1:8" x14ac:dyDescent="0.2">
      <c r="A16" s="89">
        <v>13</v>
      </c>
      <c r="B16" s="89">
        <v>2019</v>
      </c>
      <c r="C16" s="89" t="s">
        <v>88</v>
      </c>
      <c r="D16" s="90" t="s">
        <v>147</v>
      </c>
      <c r="E16" s="91" t="s">
        <v>124</v>
      </c>
      <c r="F16" s="95">
        <v>26523</v>
      </c>
      <c r="G16" s="8"/>
      <c r="H16" s="8"/>
    </row>
    <row r="17" spans="1:10" x14ac:dyDescent="0.2">
      <c r="A17" s="89">
        <v>14</v>
      </c>
      <c r="B17" s="89">
        <v>2019</v>
      </c>
      <c r="C17" s="89" t="s">
        <v>88</v>
      </c>
      <c r="D17" s="90"/>
      <c r="E17" s="91" t="s">
        <v>143</v>
      </c>
      <c r="F17" s="95">
        <v>9060</v>
      </c>
      <c r="G17" s="8"/>
      <c r="H17" s="8"/>
      <c r="J17" s="79"/>
    </row>
    <row r="18" spans="1:10" x14ac:dyDescent="0.2">
      <c r="A18" s="89">
        <v>15</v>
      </c>
      <c r="B18" s="89">
        <v>2019</v>
      </c>
      <c r="C18" s="89" t="s">
        <v>88</v>
      </c>
      <c r="D18" s="90"/>
      <c r="E18" s="91" t="s">
        <v>148</v>
      </c>
      <c r="F18" s="96">
        <v>34873.08</v>
      </c>
      <c r="G18" s="8"/>
      <c r="H18" s="8"/>
    </row>
    <row r="19" spans="1:10" x14ac:dyDescent="0.2">
      <c r="A19" s="89">
        <v>16</v>
      </c>
      <c r="B19" s="89">
        <v>2019</v>
      </c>
      <c r="C19" s="89" t="s">
        <v>107</v>
      </c>
      <c r="D19" s="90" t="s">
        <v>123</v>
      </c>
      <c r="E19" s="91" t="s">
        <v>121</v>
      </c>
      <c r="F19" s="75">
        <v>39226</v>
      </c>
      <c r="G19" s="8"/>
      <c r="H19" s="8"/>
    </row>
    <row r="20" spans="1:10" s="93" customFormat="1" x14ac:dyDescent="0.2">
      <c r="A20" s="89">
        <v>17</v>
      </c>
      <c r="B20" s="89">
        <v>2019</v>
      </c>
      <c r="C20" s="89" t="s">
        <v>110</v>
      </c>
      <c r="D20" s="90"/>
      <c r="E20" s="91" t="s">
        <v>143</v>
      </c>
      <c r="F20" s="75">
        <v>1190</v>
      </c>
      <c r="G20" s="94"/>
      <c r="H20" s="94"/>
    </row>
    <row r="21" spans="1:10" s="93" customFormat="1" x14ac:dyDescent="0.2">
      <c r="A21" s="89">
        <v>18</v>
      </c>
      <c r="B21" s="89">
        <v>2019</v>
      </c>
      <c r="C21" s="89" t="s">
        <v>112</v>
      </c>
      <c r="D21" s="90" t="s">
        <v>149</v>
      </c>
      <c r="E21" s="91" t="s">
        <v>150</v>
      </c>
      <c r="F21" s="75">
        <v>2516</v>
      </c>
      <c r="G21" s="94"/>
      <c r="H21" s="94"/>
    </row>
    <row r="22" spans="1:10" s="93" customFormat="1" x14ac:dyDescent="0.2">
      <c r="A22" s="89">
        <v>19</v>
      </c>
      <c r="B22" s="89">
        <v>2019</v>
      </c>
      <c r="C22" s="89" t="s">
        <v>112</v>
      </c>
      <c r="D22" s="90" t="s">
        <v>151</v>
      </c>
      <c r="E22" s="91" t="s">
        <v>122</v>
      </c>
      <c r="F22" s="75">
        <v>484</v>
      </c>
      <c r="G22" s="94"/>
      <c r="H22" s="94"/>
    </row>
    <row r="23" spans="1:10" s="93" customFormat="1" x14ac:dyDescent="0.2">
      <c r="A23" s="89">
        <v>20</v>
      </c>
      <c r="B23" s="89">
        <v>2019</v>
      </c>
      <c r="C23" s="89" t="s">
        <v>112</v>
      </c>
      <c r="D23" s="90" t="s">
        <v>152</v>
      </c>
      <c r="E23" s="91" t="s">
        <v>153</v>
      </c>
      <c r="F23" s="75">
        <v>2715</v>
      </c>
      <c r="G23" s="94"/>
      <c r="H23" s="94"/>
    </row>
    <row r="24" spans="1:10" s="93" customFormat="1" x14ac:dyDescent="0.2">
      <c r="A24" s="89">
        <v>21</v>
      </c>
      <c r="B24" s="89">
        <v>2019</v>
      </c>
      <c r="C24" s="89" t="s">
        <v>112</v>
      </c>
      <c r="D24" s="90"/>
      <c r="E24" s="91" t="s">
        <v>154</v>
      </c>
      <c r="F24" s="75">
        <v>3071</v>
      </c>
      <c r="G24" s="94"/>
      <c r="H24" s="94"/>
    </row>
    <row r="25" spans="1:10" s="93" customFormat="1" x14ac:dyDescent="0.2">
      <c r="A25" s="89">
        <v>22</v>
      </c>
      <c r="B25" s="89">
        <v>2019</v>
      </c>
      <c r="C25" s="89" t="s">
        <v>108</v>
      </c>
      <c r="D25" s="90" t="s">
        <v>155</v>
      </c>
      <c r="E25" s="91" t="s">
        <v>156</v>
      </c>
      <c r="F25" s="75">
        <v>1688</v>
      </c>
      <c r="G25" s="94"/>
      <c r="H25" s="94"/>
    </row>
    <row r="26" spans="1:10" s="93" customFormat="1" x14ac:dyDescent="0.2">
      <c r="A26" s="89">
        <v>23</v>
      </c>
      <c r="B26" s="89">
        <v>2019</v>
      </c>
      <c r="C26" s="89" t="s">
        <v>108</v>
      </c>
      <c r="D26" s="90" t="s">
        <v>157</v>
      </c>
      <c r="E26" s="91" t="s">
        <v>158</v>
      </c>
      <c r="F26" s="75">
        <v>5557</v>
      </c>
      <c r="G26" s="94"/>
      <c r="H26" s="94"/>
    </row>
    <row r="27" spans="1:10" s="93" customFormat="1" x14ac:dyDescent="0.2">
      <c r="A27" s="89">
        <v>24</v>
      </c>
      <c r="B27" s="89">
        <v>2019</v>
      </c>
      <c r="C27" s="89" t="s">
        <v>113</v>
      </c>
      <c r="D27" s="90" t="s">
        <v>159</v>
      </c>
      <c r="E27" s="91" t="s">
        <v>160</v>
      </c>
      <c r="F27" s="75">
        <v>1888</v>
      </c>
      <c r="G27" s="94"/>
      <c r="H27" s="94"/>
    </row>
    <row r="28" spans="1:10" s="93" customFormat="1" x14ac:dyDescent="0.2">
      <c r="A28" s="89">
        <v>25</v>
      </c>
      <c r="B28" s="89">
        <v>2019</v>
      </c>
      <c r="C28" s="89" t="s">
        <v>113</v>
      </c>
      <c r="D28" s="90" t="s">
        <v>161</v>
      </c>
      <c r="E28" s="91" t="s">
        <v>162</v>
      </c>
      <c r="F28" s="75">
        <v>326</v>
      </c>
      <c r="G28" s="94"/>
      <c r="H28" s="94"/>
    </row>
    <row r="29" spans="1:10" s="93" customFormat="1" x14ac:dyDescent="0.2">
      <c r="A29" s="89">
        <v>26</v>
      </c>
      <c r="B29" s="89">
        <v>2019</v>
      </c>
      <c r="C29" s="89" t="s">
        <v>113</v>
      </c>
      <c r="D29" s="90"/>
      <c r="E29" s="91" t="s">
        <v>163</v>
      </c>
      <c r="F29" s="75">
        <v>314</v>
      </c>
      <c r="G29" s="94"/>
      <c r="H29" s="94"/>
    </row>
    <row r="30" spans="1:10" s="93" customFormat="1" x14ac:dyDescent="0.2">
      <c r="A30" s="89">
        <v>27</v>
      </c>
      <c r="B30" s="89">
        <v>2019</v>
      </c>
      <c r="C30" s="89" t="s">
        <v>114</v>
      </c>
      <c r="D30" s="90" t="s">
        <v>164</v>
      </c>
      <c r="E30" s="91" t="s">
        <v>133</v>
      </c>
      <c r="F30" s="75">
        <v>8417</v>
      </c>
      <c r="G30" s="94"/>
      <c r="H30" s="94"/>
    </row>
    <row r="31" spans="1:10" s="93" customFormat="1" x14ac:dyDescent="0.2">
      <c r="A31" s="89">
        <v>28</v>
      </c>
      <c r="B31" s="89">
        <v>2019</v>
      </c>
      <c r="C31" s="89" t="s">
        <v>114</v>
      </c>
      <c r="D31" s="90"/>
      <c r="E31" s="91" t="s">
        <v>162</v>
      </c>
      <c r="F31" s="75">
        <v>539</v>
      </c>
      <c r="G31" s="94"/>
      <c r="H31" s="94"/>
    </row>
    <row r="32" spans="1:10" x14ac:dyDescent="0.2">
      <c r="A32" s="89">
        <v>29</v>
      </c>
      <c r="B32" s="89">
        <v>2019</v>
      </c>
      <c r="C32" s="89" t="s">
        <v>114</v>
      </c>
      <c r="D32" s="90"/>
      <c r="E32" s="91" t="s">
        <v>165</v>
      </c>
      <c r="F32" s="92">
        <v>377.5</v>
      </c>
      <c r="G32" s="8"/>
      <c r="H32" s="8"/>
    </row>
    <row r="33" spans="1:8" ht="13.5" thickBot="1" x14ac:dyDescent="0.25">
      <c r="A33" s="119" t="s">
        <v>24</v>
      </c>
      <c r="B33" s="120"/>
      <c r="C33" s="120"/>
      <c r="D33" s="120"/>
      <c r="E33" s="120"/>
      <c r="F33" s="92">
        <v>20230.753100000002</v>
      </c>
      <c r="G33" s="8"/>
      <c r="H33" s="8"/>
    </row>
    <row r="34" spans="1:8" ht="15.75" thickBot="1" x14ac:dyDescent="0.3">
      <c r="A34" s="109" t="s">
        <v>25</v>
      </c>
      <c r="B34" s="110"/>
      <c r="C34" s="110"/>
      <c r="D34" s="110"/>
      <c r="E34" s="110"/>
      <c r="F34" s="81">
        <v>304381.33310000005</v>
      </c>
      <c r="G34" s="121"/>
      <c r="H34" s="122"/>
    </row>
    <row r="37" spans="1:8" ht="12.75" customHeight="1" x14ac:dyDescent="0.2">
      <c r="A37" s="69" t="s">
        <v>120</v>
      </c>
      <c r="B37" s="69"/>
      <c r="C37" s="69"/>
      <c r="D37" s="69"/>
      <c r="E37" s="69"/>
    </row>
  </sheetData>
  <mergeCells count="11">
    <mergeCell ref="A33:E33"/>
    <mergeCell ref="A34:E34"/>
    <mergeCell ref="G34:H34"/>
    <mergeCell ref="A1:H1"/>
    <mergeCell ref="A2:A3"/>
    <mergeCell ref="B2:B3"/>
    <mergeCell ref="C2:C3"/>
    <mergeCell ref="D2:D3"/>
    <mergeCell ref="E2:E3"/>
    <mergeCell ref="F2:F3"/>
    <mergeCell ref="G2:H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отчет сод. жилья</vt:lpstr>
      <vt:lpstr>расход по дому ТО</vt:lpstr>
      <vt:lpstr>РиСотчет19</vt:lpstr>
      <vt:lpstr>риСрасход19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2020-02-26T09:10:01Z</cp:lastPrinted>
  <dcterms:created xsi:type="dcterms:W3CDTF">2015-02-24T21:57:31Z</dcterms:created>
  <dcterms:modified xsi:type="dcterms:W3CDTF">2020-03-04T09:20:38Z</dcterms:modified>
</cp:coreProperties>
</file>