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FEFFED59-F296-4E1F-896C-77ECE760A54D}" xr6:coauthVersionLast="46" xr6:coauthVersionMax="46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 И С отчет 2023г." sheetId="15" r:id="rId3"/>
    <sheet name="Р И С расход 2023г." sheetId="16" r:id="rId4"/>
    <sheet name="отчет сод. жилья" sheetId="5" state="hidden" r:id="rId5"/>
    <sheet name="расход по дому ТО" sheetId="6" state="hidden" r:id="rId6"/>
  </sheets>
  <calcPr calcId="191029"/>
</workbook>
</file>

<file path=xl/calcChain.xml><?xml version="1.0" encoding="utf-8"?>
<calcChain xmlns="http://schemas.openxmlformats.org/spreadsheetml/2006/main">
  <c r="C8" i="15" l="1"/>
  <c r="F39" i="16"/>
  <c r="D5" i="15" l="1"/>
  <c r="D8" i="15" s="1"/>
  <c r="D10" i="15" s="1"/>
  <c r="B8" i="15" l="1"/>
  <c r="F9" i="3" l="1"/>
  <c r="H9" i="3" s="1"/>
  <c r="N9" i="3" s="1"/>
  <c r="D10" i="5"/>
  <c r="D9" i="5"/>
  <c r="I15" i="6"/>
  <c r="AQ3" i="3"/>
  <c r="AH15" i="3"/>
  <c r="AG15" i="3"/>
  <c r="AI15" i="3"/>
  <c r="C15" i="1" s="1"/>
  <c r="AO15" i="3"/>
  <c r="AL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Q14" i="3"/>
  <c r="AQ13" i="3"/>
  <c r="AQ12" i="3"/>
  <c r="AQ11" i="3"/>
  <c r="AQ10" i="3"/>
  <c r="AQ9" i="3"/>
  <c r="AQ8" i="3"/>
  <c r="AQ7" i="3"/>
  <c r="AQ6" i="3"/>
  <c r="AQ5" i="3"/>
  <c r="AQ4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T15" i="3"/>
  <c r="AQ15" i="3"/>
  <c r="C22" i="5" l="1"/>
  <c r="G24" i="5" s="1"/>
  <c r="B22" i="5"/>
  <c r="C7" i="1" s="1"/>
  <c r="E14" i="5"/>
  <c r="F14" i="5"/>
  <c r="G15" i="3"/>
  <c r="D15" i="3"/>
  <c r="D7" i="1" l="1"/>
  <c r="E7" i="1"/>
  <c r="AN15" i="3"/>
  <c r="AK15" i="3"/>
  <c r="AP3" i="3"/>
  <c r="AM3" i="3"/>
  <c r="AM15" i="3" s="1"/>
  <c r="B15" i="3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0" i="1" s="1"/>
  <c r="Z15" i="3"/>
  <c r="D10" i="1" s="1"/>
  <c r="AA15" i="3"/>
  <c r="AB15" i="3"/>
  <c r="AC15" i="3"/>
  <c r="C12" i="1" s="1"/>
  <c r="AD15" i="3"/>
  <c r="D12" i="1" s="1"/>
  <c r="AE15" i="3"/>
  <c r="C14" i="1" s="1"/>
  <c r="AF15" i="3"/>
  <c r="D14" i="1" s="1"/>
  <c r="E14" i="1" s="1"/>
  <c r="AJ15" i="3"/>
  <c r="D15" i="1" s="1"/>
  <c r="M3" i="3"/>
  <c r="M15" i="3" s="1"/>
  <c r="H3" i="3"/>
  <c r="H15" i="3" s="1"/>
  <c r="E3" i="3"/>
  <c r="E15" i="3" s="1"/>
  <c r="B8" i="5" l="1"/>
  <c r="B14" i="5" s="1"/>
  <c r="C6" i="1"/>
  <c r="AP15" i="3"/>
  <c r="C8" i="5" s="1"/>
  <c r="AR3" i="3"/>
  <c r="AR15" i="3" s="1"/>
  <c r="I16" i="6" s="1"/>
  <c r="I17" i="6" s="1"/>
  <c r="G22" i="5"/>
  <c r="N3" i="3"/>
  <c r="N15" i="3" s="1"/>
  <c r="D6" i="1" l="1"/>
  <c r="D8" i="5"/>
  <c r="D14" i="5" s="1"/>
  <c r="E6" i="1" l="1"/>
  <c r="C14" i="5"/>
  <c r="G16" i="5" s="1"/>
  <c r="G8" i="5" l="1"/>
  <c r="G14" i="5" s="1"/>
</calcChain>
</file>

<file path=xl/sharedStrings.xml><?xml version="1.0" encoding="utf-8"?>
<sst xmlns="http://schemas.openxmlformats.org/spreadsheetml/2006/main" count="224" uniqueCount="151">
  <si>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</si>
  <si>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</si>
  <si>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</si>
  <si>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</si>
  <si>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</si>
  <si>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</si>
  <si>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</si>
  <si>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</si>
  <si>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</si>
  <si>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</si>
  <si>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</si>
  <si>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</si>
  <si>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</si>
  <si>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</si>
  <si>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</si>
  <si>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</si>
  <si>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</si>
  <si>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вид работ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</si>
  <si>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</si>
  <si>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</si>
  <si>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</si>
  <si>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</si>
  <si>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</si>
  <si>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</si>
  <si>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</si>
  <si>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</si>
  <si>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</si>
  <si>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</si>
  <si>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</si>
  <si>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</si>
  <si>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</si>
  <si>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</si>
  <si>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</si>
  <si>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</si>
  <si>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</si>
  <si>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</si>
  <si>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</si>
  <si>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</si>
  <si>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</si>
  <si>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</si>
  <si>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</si>
  <si>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</si>
  <si>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</si>
  <si>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</si>
  <si>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</si>
  <si>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</si>
  <si>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</si>
  <si>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</si>
  <si>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</si>
  <si>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</si>
  <si>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</si>
  <si>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</si>
  <si>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</si>
  <si>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</si>
  <si>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</si>
  <si>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</si>
  <si>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</si>
  <si>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</si>
  <si>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</si>
  <si>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</si>
  <si>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</si>
  <si>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</si>
  <si>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</si>
  <si>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</si>
  <si>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</si>
  <si>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</si>
  <si>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</si>
  <si>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</si>
  <si>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</si>
  <si>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</si>
  <si>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</si>
  <si>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</si>
  <si>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</si>
  <si>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</si>
  <si>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Котлостроительная, 23-1</t>
  </si>
  <si>
    <t>в доме по адресу ул. Котлостроительная, 23-1</t>
  </si>
  <si>
    <t>начислено за дымоходы и вент каналы неж.</t>
  </si>
  <si>
    <t>Итого</t>
  </si>
  <si>
    <t>получено за дымоходы и вент каналы неж.</t>
  </si>
  <si>
    <t>Начислено Антена</t>
  </si>
  <si>
    <t>получено антена</t>
  </si>
  <si>
    <t>Техническое обслуживание УУТЭ</t>
  </si>
  <si>
    <t>Остаток денежных средств дома на 01.06.2015 г</t>
  </si>
  <si>
    <t>Объем выполненных работ</t>
  </si>
  <si>
    <t>июнь</t>
  </si>
  <si>
    <t>придомовая территория</t>
  </si>
  <si>
    <t>Покос травы</t>
  </si>
  <si>
    <t>500 м 2</t>
  </si>
  <si>
    <t>подъезд №3</t>
  </si>
  <si>
    <t>Ремонт электроосвещения в подъезде ревизия ВРУ</t>
  </si>
  <si>
    <t>Дезинсекция (блохи)</t>
  </si>
  <si>
    <t>882,9м2</t>
  </si>
  <si>
    <t>Генеральный директор ООО У0 "ТаганСервис"___________________________________________Брехов Ю.А.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</si>
  <si>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</si>
  <si>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</si>
  <si>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Котлостроительная, 23-1</t>
  </si>
  <si>
    <t>Остаток денежных средств дома на 31.07.2015 г</t>
  </si>
  <si>
    <t>в доме по  адресу ул. Котлостроительная, 23-1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</si>
  <si>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</si>
  <si>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</si>
  <si>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территория</t>
  </si>
  <si>
    <t xml:space="preserve"> Ремонт и Содержание  жилья</t>
  </si>
  <si>
    <t>Ремонт и Содержание жилья: итого</t>
  </si>
  <si>
    <t>январь</t>
  </si>
  <si>
    <t>Год</t>
  </si>
  <si>
    <t>Месяц</t>
  </si>
  <si>
    <t>Место проведения работ</t>
  </si>
  <si>
    <t>Вид работ</t>
  </si>
  <si>
    <t>Сумма ден. Средств</t>
  </si>
  <si>
    <t>февраль</t>
  </si>
  <si>
    <t>март</t>
  </si>
  <si>
    <t>периодическая проверка вентканалов и дымоходов</t>
  </si>
  <si>
    <t>май</t>
  </si>
  <si>
    <t>ремонт подъезда</t>
  </si>
  <si>
    <t>фасад</t>
  </si>
  <si>
    <t>субботник</t>
  </si>
  <si>
    <t>доставка материала</t>
  </si>
  <si>
    <t>гидравлические испытания</t>
  </si>
  <si>
    <t>апрель</t>
  </si>
  <si>
    <t xml:space="preserve">ЦО </t>
  </si>
  <si>
    <t>смена труб d 25 мм</t>
  </si>
  <si>
    <t>покос травы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</si>
  <si>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</si>
  <si>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</si>
  <si>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</si>
  <si>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</si>
  <si>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</si>
  <si>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</si>
  <si>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ул. Котлостроительная, 23-1</t>
  </si>
  <si>
    <t>переходящее сальдо на 01.01.2023 г</t>
  </si>
  <si>
    <t>Остаток денежных средств дома по статье "Ремонт и Содержание жилья" на 31.12.2023 г</t>
  </si>
  <si>
    <t>Информация о собранных и израсходованных денежных средствах по статье "Ремонт и  Содержание Жилья" за период с 01.01.2023г. по 31.12.2023г. по адресу ул. Котлостроительная, 23-1</t>
  </si>
  <si>
    <t>кв.1 ЦО</t>
  </si>
  <si>
    <t>кв.99 КНС</t>
  </si>
  <si>
    <t>смена труб d 110 мм</t>
  </si>
  <si>
    <t>закрытие задвижек</t>
  </si>
  <si>
    <t>удаление граффити</t>
  </si>
  <si>
    <t>распил и вывоз дерева</t>
  </si>
  <si>
    <t>кв.18 ХВс</t>
  </si>
  <si>
    <t>смена крана</t>
  </si>
  <si>
    <t>ремонт ступеней и перил</t>
  </si>
  <si>
    <t xml:space="preserve">ЦО и ввод </t>
  </si>
  <si>
    <t>кв.95 ХВС</t>
  </si>
  <si>
    <t>Цо</t>
  </si>
  <si>
    <t>промывка и запуск</t>
  </si>
  <si>
    <t>дератизация</t>
  </si>
  <si>
    <t>доставка пескопасты</t>
  </si>
  <si>
    <t>подъезд 3</t>
  </si>
  <si>
    <t>укрепление перил</t>
  </si>
  <si>
    <t>установка подмостей</t>
  </si>
  <si>
    <t>дебиторская задолженность жителей по состоянию  на 01.01.2024 г. состовляет: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</si>
</sst>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48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/>
    <xf numFmtId="164" fontId="4" fillId="0" borderId="14" xfId="0" applyNumberFormat="1" applyFont="1" applyBorder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4" fillId="0" borderId="0" xfId="0" applyFont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0" fontId="0" fillId="0" borderId="13" xfId="0" applyBorder="1"/>
    <xf numFmtId="2" fontId="0" fillId="0" borderId="34" xfId="0" applyNumberFormat="1" applyBorder="1"/>
    <xf numFmtId="2" fontId="0" fillId="0" borderId="28" xfId="0" applyNumberFormat="1" applyBorder="1"/>
    <xf numFmtId="14" fontId="0" fillId="0" borderId="5" xfId="0" applyNumberFormat="1" applyBorder="1" applyAlignment="1">
      <alignment vertical="center" wrapText="1"/>
    </xf>
    <xf numFmtId="0" fontId="1" fillId="0" borderId="0" xfId="0" applyFont="1"/>
    <xf numFmtId="0" fontId="9" fillId="0" borderId="0" xfId="0" applyFont="1"/>
    <xf numFmtId="4" fontId="0" fillId="0" borderId="1" xfId="0" applyNumberFormat="1" applyBorder="1"/>
    <xf numFmtId="4" fontId="0" fillId="0" borderId="3" xfId="0" applyNumberFormat="1" applyBorder="1"/>
    <xf numFmtId="4" fontId="6" fillId="0" borderId="1" xfId="0" applyNumberFormat="1" applyFont="1" applyBorder="1" applyAlignment="1">
      <alignment wrapText="1"/>
    </xf>
    <xf numFmtId="4" fontId="0" fillId="0" borderId="0" xfId="0" applyNumberFormat="1"/>
    <xf numFmtId="0" fontId="1" fillId="0" borderId="39" xfId="0" applyFont="1" applyBorder="1"/>
    <xf numFmtId="0" fontId="6" fillId="0" borderId="1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4" fontId="0" fillId="0" borderId="28" xfId="0" applyNumberFormat="1" applyBorder="1" applyAlignment="1">
      <alignment horizontal="center" vertical="center" wrapText="1"/>
    </xf>
    <xf numFmtId="0" fontId="4" fillId="0" borderId="17" xfId="0" applyFont="1" applyBorder="1"/>
    <xf numFmtId="4" fontId="4" fillId="0" borderId="18" xfId="0" applyNumberFormat="1" applyFont="1" applyBorder="1"/>
    <xf numFmtId="4" fontId="4" fillId="0" borderId="37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" fontId="11" fillId="0" borderId="0" xfId="1" applyNumberFormat="1" applyAlignment="1">
      <alignment vertical="center"/>
    </xf>
    <xf numFmtId="4" fontId="0" fillId="0" borderId="28" xfId="0" applyNumberFormat="1" applyBorder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4" fontId="13" fillId="0" borderId="28" xfId="0" applyNumberFormat="1" applyFont="1" applyBorder="1"/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3" fillId="0" borderId="30" xfId="0" applyNumberFormat="1" applyFont="1" applyBorder="1"/>
    <xf numFmtId="4" fontId="16" fillId="0" borderId="22" xfId="0" applyNumberFormat="1" applyFont="1" applyBorder="1"/>
    <xf numFmtId="0" fontId="17" fillId="0" borderId="0" xfId="0" applyFont="1" applyAlignment="1">
      <alignment horizontal="left"/>
    </xf>
    <xf numFmtId="4" fontId="16" fillId="0" borderId="0" xfId="0" applyNumberFormat="1" applyFont="1"/>
    <xf numFmtId="0" fontId="16" fillId="0" borderId="0" xfId="0" applyFont="1"/>
    <xf numFmtId="0" fontId="13" fillId="0" borderId="26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4" fillId="0" borderId="4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"/>
  <sheetViews>
    <sheetView topLeftCell="AA1" workbookViewId="0">
      <selection activeCell="F10" sqref="F10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4" ht="14.4" thickBot="1" x14ac:dyDescent="0.35"/>
    <row r="2" spans="1:44" ht="55.5" customHeight="1" thickBot="1" x14ac:dyDescent="0.35">
      <c r="A2" s="13" t="s">
        <v>21</v>
      </c>
      <c r="B2" s="14" t="s">
        <v>22</v>
      </c>
      <c r="C2" s="14" t="s">
        <v>23</v>
      </c>
      <c r="D2" s="14" t="s">
        <v>25</v>
      </c>
      <c r="E2" s="16" t="s">
        <v>32</v>
      </c>
      <c r="F2" s="14" t="s">
        <v>24</v>
      </c>
      <c r="G2" s="14" t="s">
        <v>26</v>
      </c>
      <c r="H2" s="16" t="s">
        <v>33</v>
      </c>
      <c r="I2" s="14" t="s">
        <v>27</v>
      </c>
      <c r="J2" s="14" t="s">
        <v>28</v>
      </c>
      <c r="K2" s="14" t="s">
        <v>50</v>
      </c>
      <c r="L2" s="14" t="s">
        <v>29</v>
      </c>
      <c r="M2" s="16" t="s">
        <v>30</v>
      </c>
      <c r="N2" s="16" t="s">
        <v>31</v>
      </c>
      <c r="O2" s="14" t="s">
        <v>34</v>
      </c>
      <c r="P2" s="14" t="s">
        <v>76</v>
      </c>
      <c r="Q2" s="14" t="s">
        <v>77</v>
      </c>
      <c r="R2" s="14" t="s">
        <v>35</v>
      </c>
      <c r="S2" s="14" t="s">
        <v>78</v>
      </c>
      <c r="T2" s="14" t="s">
        <v>77</v>
      </c>
      <c r="U2" s="14" t="s">
        <v>36</v>
      </c>
      <c r="V2" s="14" t="s">
        <v>37</v>
      </c>
      <c r="W2" s="14" t="s">
        <v>38</v>
      </c>
      <c r="X2" s="14" t="s">
        <v>39</v>
      </c>
      <c r="Y2" s="14" t="s">
        <v>40</v>
      </c>
      <c r="Z2" s="14" t="s">
        <v>41</v>
      </c>
      <c r="AA2" s="14" t="s">
        <v>42</v>
      </c>
      <c r="AB2" s="14" t="s">
        <v>43</v>
      </c>
      <c r="AC2" s="14" t="s">
        <v>44</v>
      </c>
      <c r="AD2" s="14" t="s">
        <v>45</v>
      </c>
      <c r="AE2" s="14" t="s">
        <v>46</v>
      </c>
      <c r="AF2" s="14" t="s">
        <v>47</v>
      </c>
      <c r="AG2" s="14" t="s">
        <v>79</v>
      </c>
      <c r="AH2" s="14" t="s">
        <v>80</v>
      </c>
      <c r="AI2" s="14" t="s">
        <v>48</v>
      </c>
      <c r="AJ2" s="15" t="s">
        <v>49</v>
      </c>
      <c r="AK2" s="14" t="s">
        <v>51</v>
      </c>
      <c r="AL2" s="14" t="s">
        <v>25</v>
      </c>
      <c r="AM2" s="16" t="s">
        <v>32</v>
      </c>
      <c r="AN2" s="14" t="s">
        <v>52</v>
      </c>
      <c r="AO2" s="14" t="s">
        <v>26</v>
      </c>
      <c r="AP2" s="16" t="s">
        <v>33</v>
      </c>
      <c r="AQ2" s="16" t="s">
        <v>71</v>
      </c>
      <c r="AR2" s="16" t="s">
        <v>31</v>
      </c>
    </row>
    <row r="3" spans="1:44" x14ac:dyDescent="0.3">
      <c r="A3" s="12" t="s">
        <v>74</v>
      </c>
      <c r="B3" s="5">
        <v>4550.2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7">
        <f>AK3+AL3</f>
        <v>0</v>
      </c>
      <c r="AN3" s="5">
        <v>0</v>
      </c>
      <c r="AO3" s="5">
        <v>0</v>
      </c>
      <c r="AP3" s="17">
        <f>AN3+AO3</f>
        <v>0</v>
      </c>
      <c r="AQ3" s="48">
        <f>(AF3+AH3)*1.5%</f>
        <v>0</v>
      </c>
      <c r="AR3" s="19">
        <f>AP3*1.5%</f>
        <v>0</v>
      </c>
    </row>
    <row r="4" spans="1:44" x14ac:dyDescent="0.3">
      <c r="A4" s="12" t="s">
        <v>74</v>
      </c>
      <c r="B4" s="5">
        <v>4550.2</v>
      </c>
      <c r="C4" s="5">
        <v>0</v>
      </c>
      <c r="D4" s="5">
        <v>0</v>
      </c>
      <c r="E4" s="17">
        <f t="shared" ref="E4:E14" si="0">C4+D4</f>
        <v>0</v>
      </c>
      <c r="F4" s="5">
        <v>0</v>
      </c>
      <c r="G4" s="5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7">
        <f t="shared" ref="AM4:AM14" si="4">AK4+AL4</f>
        <v>0</v>
      </c>
      <c r="AN4" s="5">
        <v>0</v>
      </c>
      <c r="AO4" s="5">
        <v>0</v>
      </c>
      <c r="AP4" s="17">
        <f t="shared" ref="AP4:AP14" si="5">AN4+AO4</f>
        <v>0</v>
      </c>
      <c r="AQ4" s="48">
        <f t="shared" ref="AQ4:AQ14" si="6">AF4*1.5%</f>
        <v>0</v>
      </c>
      <c r="AR4" s="19">
        <f t="shared" ref="AR4:AR14" si="7">AP4*1.5%</f>
        <v>0</v>
      </c>
    </row>
    <row r="5" spans="1:44" x14ac:dyDescent="0.3">
      <c r="A5" s="12" t="s">
        <v>74</v>
      </c>
      <c r="B5" s="5">
        <v>4550.2</v>
      </c>
      <c r="C5" s="5">
        <v>0</v>
      </c>
      <c r="D5" s="5">
        <v>0</v>
      </c>
      <c r="E5" s="17">
        <f t="shared" si="0"/>
        <v>0</v>
      </c>
      <c r="F5" s="5">
        <v>0</v>
      </c>
      <c r="G5" s="5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7">
        <f t="shared" si="4"/>
        <v>0</v>
      </c>
      <c r="AN5" s="5">
        <v>0</v>
      </c>
      <c r="AO5" s="5">
        <v>0</v>
      </c>
      <c r="AP5" s="17">
        <f t="shared" si="5"/>
        <v>0</v>
      </c>
      <c r="AQ5" s="48">
        <f t="shared" si="6"/>
        <v>0</v>
      </c>
      <c r="AR5" s="19">
        <f t="shared" si="7"/>
        <v>0</v>
      </c>
    </row>
    <row r="6" spans="1:44" x14ac:dyDescent="0.3">
      <c r="A6" s="12" t="s">
        <v>74</v>
      </c>
      <c r="B6" s="5">
        <v>4550.2</v>
      </c>
      <c r="C6" s="5">
        <v>0</v>
      </c>
      <c r="D6" s="5">
        <v>0</v>
      </c>
      <c r="E6" s="17">
        <f t="shared" si="0"/>
        <v>0</v>
      </c>
      <c r="F6" s="5">
        <v>0</v>
      </c>
      <c r="G6" s="5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7">
        <f t="shared" si="4"/>
        <v>0</v>
      </c>
      <c r="AN6" s="5">
        <v>0</v>
      </c>
      <c r="AO6" s="5">
        <v>0</v>
      </c>
      <c r="AP6" s="17">
        <f t="shared" si="5"/>
        <v>0</v>
      </c>
      <c r="AQ6" s="48">
        <f t="shared" si="6"/>
        <v>0</v>
      </c>
      <c r="AR6" s="19">
        <f t="shared" si="7"/>
        <v>0</v>
      </c>
    </row>
    <row r="7" spans="1:44" x14ac:dyDescent="0.3">
      <c r="A7" s="12" t="s">
        <v>74</v>
      </c>
      <c r="B7" s="5">
        <v>4550.2</v>
      </c>
      <c r="C7" s="5">
        <v>0</v>
      </c>
      <c r="D7" s="5">
        <v>0</v>
      </c>
      <c r="E7" s="17">
        <f t="shared" si="0"/>
        <v>0</v>
      </c>
      <c r="F7" s="5">
        <v>0</v>
      </c>
      <c r="G7" s="5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7">
        <f t="shared" si="4"/>
        <v>0</v>
      </c>
      <c r="AN7" s="5">
        <v>0</v>
      </c>
      <c r="AO7" s="5">
        <v>0</v>
      </c>
      <c r="AP7" s="17">
        <f t="shared" si="5"/>
        <v>0</v>
      </c>
      <c r="AQ7" s="48">
        <f t="shared" si="6"/>
        <v>0</v>
      </c>
      <c r="AR7" s="19">
        <f t="shared" si="7"/>
        <v>0</v>
      </c>
    </row>
    <row r="8" spans="1:44" x14ac:dyDescent="0.3">
      <c r="A8" s="12" t="s">
        <v>74</v>
      </c>
      <c r="B8" s="5">
        <v>4550.2</v>
      </c>
      <c r="C8" s="2">
        <v>18428.57</v>
      </c>
      <c r="D8" s="2">
        <v>572.55999999999995</v>
      </c>
      <c r="E8" s="17">
        <f t="shared" si="0"/>
        <v>19001.13</v>
      </c>
      <c r="F8" s="2">
        <v>1754.89</v>
      </c>
      <c r="G8" s="2">
        <v>0</v>
      </c>
      <c r="H8" s="17">
        <f t="shared" si="1"/>
        <v>1754.89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26.323350000000001</v>
      </c>
      <c r="O8" s="2">
        <v>2548.11</v>
      </c>
      <c r="P8" s="2">
        <v>91.62</v>
      </c>
      <c r="Q8" s="5">
        <f t="shared" ref="Q8:Q14" si="8">O8+P8</f>
        <v>2639.73</v>
      </c>
      <c r="R8" s="2">
        <v>242.66</v>
      </c>
      <c r="S8" s="2">
        <v>0</v>
      </c>
      <c r="T8" s="5">
        <f t="shared" ref="T8:T14" si="9">R8+S8</f>
        <v>242.66</v>
      </c>
      <c r="U8" s="2">
        <v>0</v>
      </c>
      <c r="V8" s="2">
        <v>0</v>
      </c>
      <c r="W8" s="2">
        <v>0</v>
      </c>
      <c r="X8" s="2">
        <v>0</v>
      </c>
      <c r="Y8" s="2">
        <v>11375.5</v>
      </c>
      <c r="Z8" s="2">
        <v>1083.25</v>
      </c>
      <c r="AA8" s="2">
        <v>0</v>
      </c>
      <c r="AB8" s="2">
        <v>0</v>
      </c>
      <c r="AC8" s="2">
        <v>8190.36</v>
      </c>
      <c r="AD8" s="2">
        <v>779.94</v>
      </c>
      <c r="AE8" s="2">
        <v>1365.06</v>
      </c>
      <c r="AF8" s="2">
        <v>129.99</v>
      </c>
      <c r="AG8" s="2">
        <v>1106.7</v>
      </c>
      <c r="AH8" s="2">
        <v>130.19999999999999</v>
      </c>
      <c r="AI8" s="2">
        <v>9373.41</v>
      </c>
      <c r="AJ8" s="2">
        <v>892.61</v>
      </c>
      <c r="AK8" s="2">
        <v>21158.69</v>
      </c>
      <c r="AL8" s="2">
        <v>657.38</v>
      </c>
      <c r="AM8" s="17">
        <f t="shared" si="4"/>
        <v>21816.07</v>
      </c>
      <c r="AN8" s="2">
        <v>2014.87</v>
      </c>
      <c r="AO8" s="2">
        <v>0</v>
      </c>
      <c r="AP8" s="17">
        <f t="shared" si="5"/>
        <v>2014.87</v>
      </c>
      <c r="AQ8" s="48">
        <f t="shared" si="6"/>
        <v>1.9498500000000001</v>
      </c>
      <c r="AR8" s="19">
        <f t="shared" si="7"/>
        <v>30.223049999999997</v>
      </c>
    </row>
    <row r="9" spans="1:44" x14ac:dyDescent="0.3">
      <c r="A9" s="12" t="s">
        <v>74</v>
      </c>
      <c r="B9" s="5">
        <v>4550.2</v>
      </c>
      <c r="C9" s="2">
        <v>0</v>
      </c>
      <c r="D9" s="2">
        <v>0</v>
      </c>
      <c r="E9" s="17">
        <f t="shared" si="0"/>
        <v>0</v>
      </c>
      <c r="F9" s="2">
        <f>14934.53-192.43</f>
        <v>14742.1</v>
      </c>
      <c r="G9" s="2">
        <v>0</v>
      </c>
      <c r="H9" s="17">
        <f t="shared" si="1"/>
        <v>14742.1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221.13149999999999</v>
      </c>
      <c r="O9" s="2">
        <v>2717.58</v>
      </c>
      <c r="P9" s="2"/>
      <c r="Q9" s="5">
        <f t="shared" si="8"/>
        <v>2717.58</v>
      </c>
      <c r="R9" s="2">
        <v>2271.62</v>
      </c>
      <c r="S9" s="2"/>
      <c r="T9" s="5">
        <f t="shared" si="9"/>
        <v>2271.62</v>
      </c>
      <c r="U9" s="2">
        <v>0</v>
      </c>
      <c r="V9" s="2">
        <v>0</v>
      </c>
      <c r="W9" s="2">
        <v>0</v>
      </c>
      <c r="X9" s="2">
        <v>0</v>
      </c>
      <c r="Y9" s="2">
        <v>11323.25</v>
      </c>
      <c r="Z9" s="2">
        <v>10079.719999999999</v>
      </c>
      <c r="AA9" s="2">
        <v>0</v>
      </c>
      <c r="AB9" s="2">
        <v>0</v>
      </c>
      <c r="AC9" s="2">
        <v>8515.09</v>
      </c>
      <c r="AD9" s="2">
        <v>7319.39</v>
      </c>
      <c r="AE9" s="2">
        <v>1585.51</v>
      </c>
      <c r="AF9" s="2">
        <v>1226.81</v>
      </c>
      <c r="AG9" s="2">
        <v>1019.9</v>
      </c>
      <c r="AH9" s="2">
        <v>975.96</v>
      </c>
      <c r="AI9" s="2">
        <v>9873.8799999999992</v>
      </c>
      <c r="AJ9" s="2">
        <v>8347</v>
      </c>
      <c r="AK9" s="2">
        <v>40899.64</v>
      </c>
      <c r="AL9" s="2">
        <v>0</v>
      </c>
      <c r="AM9" s="17">
        <f t="shared" si="4"/>
        <v>40899.64</v>
      </c>
      <c r="AN9" s="2">
        <v>20278.66</v>
      </c>
      <c r="AO9" s="2">
        <v>0</v>
      </c>
      <c r="AP9" s="17">
        <f t="shared" si="5"/>
        <v>20278.66</v>
      </c>
      <c r="AQ9" s="48">
        <f t="shared" si="6"/>
        <v>18.402149999999999</v>
      </c>
      <c r="AR9" s="19">
        <f t="shared" si="7"/>
        <v>304.17989999999998</v>
      </c>
    </row>
    <row r="10" spans="1:44" x14ac:dyDescent="0.3">
      <c r="A10" s="12" t="s">
        <v>74</v>
      </c>
      <c r="B10" s="5">
        <v>4550.2</v>
      </c>
      <c r="C10" s="2"/>
      <c r="D10" s="2"/>
      <c r="E10" s="17">
        <f t="shared" si="0"/>
        <v>0</v>
      </c>
      <c r="F10" s="2"/>
      <c r="G10" s="2"/>
      <c r="H10" s="17">
        <f t="shared" si="1"/>
        <v>0</v>
      </c>
      <c r="I10" s="2"/>
      <c r="J10" s="2"/>
      <c r="K10" s="2"/>
      <c r="L10" s="2"/>
      <c r="M10" s="17">
        <f t="shared" si="2"/>
        <v>0</v>
      </c>
      <c r="N10" s="19">
        <f t="shared" si="3"/>
        <v>0</v>
      </c>
      <c r="O10" s="2"/>
      <c r="P10" s="2"/>
      <c r="Q10" s="5">
        <f t="shared" si="8"/>
        <v>0</v>
      </c>
      <c r="R10" s="2"/>
      <c r="S10" s="2"/>
      <c r="T10" s="5">
        <f t="shared" si="9"/>
        <v>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7">
        <f t="shared" si="4"/>
        <v>0</v>
      </c>
      <c r="AN10" s="2"/>
      <c r="AO10" s="2"/>
      <c r="AP10" s="17">
        <f t="shared" si="5"/>
        <v>0</v>
      </c>
      <c r="AQ10" s="48">
        <f t="shared" si="6"/>
        <v>0</v>
      </c>
      <c r="AR10" s="19">
        <f t="shared" si="7"/>
        <v>0</v>
      </c>
    </row>
    <row r="11" spans="1:44" x14ac:dyDescent="0.3">
      <c r="A11" s="12" t="s">
        <v>74</v>
      </c>
      <c r="B11" s="5">
        <v>4550.2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>
        <f t="shared" si="4"/>
        <v>0</v>
      </c>
      <c r="AN11" s="2"/>
      <c r="AO11" s="2"/>
      <c r="AP11" s="17">
        <f t="shared" si="5"/>
        <v>0</v>
      </c>
      <c r="AQ11" s="48">
        <f t="shared" si="6"/>
        <v>0</v>
      </c>
      <c r="AR11" s="19">
        <f t="shared" si="7"/>
        <v>0</v>
      </c>
    </row>
    <row r="12" spans="1:44" x14ac:dyDescent="0.3">
      <c r="A12" s="12" t="s">
        <v>74</v>
      </c>
      <c r="B12" s="5">
        <v>4550.2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>
        <f t="shared" si="4"/>
        <v>0</v>
      </c>
      <c r="AN12" s="2"/>
      <c r="AO12" s="2"/>
      <c r="AP12" s="17">
        <f t="shared" si="5"/>
        <v>0</v>
      </c>
      <c r="AQ12" s="48">
        <f t="shared" si="6"/>
        <v>0</v>
      </c>
      <c r="AR12" s="19">
        <f t="shared" si="7"/>
        <v>0</v>
      </c>
    </row>
    <row r="13" spans="1:44" x14ac:dyDescent="0.3">
      <c r="A13" s="12" t="s">
        <v>74</v>
      </c>
      <c r="B13" s="5">
        <v>4550.2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7">
        <f t="shared" si="4"/>
        <v>0</v>
      </c>
      <c r="AN13" s="2"/>
      <c r="AO13" s="2"/>
      <c r="AP13" s="17">
        <f t="shared" si="5"/>
        <v>0</v>
      </c>
      <c r="AQ13" s="48">
        <f t="shared" si="6"/>
        <v>0</v>
      </c>
      <c r="AR13" s="19">
        <f t="shared" si="7"/>
        <v>0</v>
      </c>
    </row>
    <row r="14" spans="1:44" ht="14.4" thickBot="1" x14ac:dyDescent="0.35">
      <c r="A14" s="12" t="s">
        <v>74</v>
      </c>
      <c r="B14" s="5">
        <v>4550.2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7">
        <f t="shared" si="4"/>
        <v>0</v>
      </c>
      <c r="AN14" s="8"/>
      <c r="AO14" s="8"/>
      <c r="AP14" s="17">
        <f t="shared" si="5"/>
        <v>0</v>
      </c>
      <c r="AQ14" s="48">
        <f t="shared" si="6"/>
        <v>0</v>
      </c>
      <c r="AR14" s="19">
        <f t="shared" si="7"/>
        <v>0</v>
      </c>
    </row>
    <row r="15" spans="1:44" ht="14.4" thickBot="1" x14ac:dyDescent="0.35">
      <c r="A15" s="10" t="s">
        <v>20</v>
      </c>
      <c r="B15" s="9">
        <f t="shared" ref="B15:G15" si="10">SUM(B3:B14)</f>
        <v>54602.399999999987</v>
      </c>
      <c r="C15" s="9">
        <f t="shared" si="10"/>
        <v>18428.57</v>
      </c>
      <c r="D15" s="9">
        <f t="shared" si="10"/>
        <v>572.55999999999995</v>
      </c>
      <c r="E15" s="18">
        <f t="shared" si="10"/>
        <v>19001.13</v>
      </c>
      <c r="F15" s="9">
        <f t="shared" si="10"/>
        <v>16496.990000000002</v>
      </c>
      <c r="G15" s="9">
        <f t="shared" si="10"/>
        <v>0</v>
      </c>
      <c r="H15" s="18">
        <f t="shared" ref="H15:AK15" si="11">SUM(H3:H14)</f>
        <v>16496.990000000002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8">
        <f t="shared" si="11"/>
        <v>0</v>
      </c>
      <c r="N15" s="20">
        <f t="shared" si="11"/>
        <v>247.45484999999999</v>
      </c>
      <c r="O15" s="10">
        <f t="shared" si="11"/>
        <v>5265.6900000000005</v>
      </c>
      <c r="P15" s="57">
        <f>SUM(P3:P14)</f>
        <v>91.62</v>
      </c>
      <c r="Q15" s="57">
        <f>SUM(Q3:Q14)</f>
        <v>5357.3099999999995</v>
      </c>
      <c r="R15" s="9">
        <f t="shared" si="11"/>
        <v>2514.2799999999997</v>
      </c>
      <c r="S15" s="9">
        <f>SUM(S3:S14)</f>
        <v>0</v>
      </c>
      <c r="T15" s="9">
        <f>SUM(T3:T14)</f>
        <v>2514.2799999999997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22698.75</v>
      </c>
      <c r="Z15" s="9">
        <f t="shared" si="11"/>
        <v>11162.97</v>
      </c>
      <c r="AA15" s="9">
        <f t="shared" si="11"/>
        <v>0</v>
      </c>
      <c r="AB15" s="9">
        <f t="shared" si="11"/>
        <v>0</v>
      </c>
      <c r="AC15" s="9">
        <f t="shared" si="11"/>
        <v>16705.45</v>
      </c>
      <c r="AD15" s="9">
        <f t="shared" si="11"/>
        <v>8099.33</v>
      </c>
      <c r="AE15" s="63">
        <f t="shared" si="11"/>
        <v>2950.5699999999997</v>
      </c>
      <c r="AF15" s="10">
        <f t="shared" si="11"/>
        <v>1356.8</v>
      </c>
      <c r="AG15" s="57">
        <f>SUM(AG3:AG14)</f>
        <v>2126.6</v>
      </c>
      <c r="AH15" s="57">
        <f>SUM(AH3:AH14)</f>
        <v>1106.1600000000001</v>
      </c>
      <c r="AI15" s="9">
        <f>SUM(AI3:AI14)</f>
        <v>19247.29</v>
      </c>
      <c r="AJ15" s="11">
        <f t="shared" si="11"/>
        <v>9239.61</v>
      </c>
      <c r="AK15" s="9">
        <f t="shared" si="11"/>
        <v>62058.33</v>
      </c>
      <c r="AL15" s="9">
        <f t="shared" ref="AL15:AR15" si="12">SUM(AL3:AL14)</f>
        <v>657.38</v>
      </c>
      <c r="AM15" s="18">
        <f t="shared" si="12"/>
        <v>62715.71</v>
      </c>
      <c r="AN15" s="9">
        <f t="shared" si="12"/>
        <v>22293.53</v>
      </c>
      <c r="AO15" s="9">
        <f t="shared" si="12"/>
        <v>0</v>
      </c>
      <c r="AP15" s="18">
        <f t="shared" si="12"/>
        <v>22293.53</v>
      </c>
      <c r="AQ15" s="18">
        <f t="shared" si="12"/>
        <v>20.352</v>
      </c>
      <c r="AR15" s="20">
        <f t="shared" si="12"/>
        <v>334.40294999999998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workbookViewId="0">
      <selection activeCell="B2" sqref="B2:E20"/>
    </sheetView>
  </sheetViews>
  <sheetFormatPr defaultRowHeight="13.8" x14ac:dyDescent="0.3"/>
  <cols>
    <col min="2" max="2" width="29" customWidth="1"/>
    <col min="3" max="3" width="20.109375" customWidth="1"/>
    <col min="4" max="4" width="19.33203125" customWidth="1"/>
    <col min="5" max="5" width="21.33203125" customWidth="1"/>
  </cols>
  <sheetData>
    <row r="2" spans="2:8" ht="51.75" customHeight="1" x14ac:dyDescent="0.5">
      <c r="B2" s="111" t="s">
        <v>12</v>
      </c>
      <c r="C2" s="111"/>
      <c r="D2" s="111"/>
      <c r="E2" s="111"/>
    </row>
    <row r="3" spans="2:8" ht="26.25" customHeight="1" x14ac:dyDescent="0.45">
      <c r="B3" s="110" t="s">
        <v>97</v>
      </c>
      <c r="C3" s="110"/>
      <c r="D3" s="110"/>
      <c r="E3" s="110"/>
      <c r="F3" s="1"/>
      <c r="G3" s="1"/>
      <c r="H3" s="1"/>
    </row>
    <row r="4" spans="2:8" ht="30" customHeight="1" thickBot="1" x14ac:dyDescent="0.35">
      <c r="B4" s="110"/>
      <c r="C4" s="110"/>
      <c r="D4" s="110"/>
      <c r="E4" s="110"/>
    </row>
    <row r="5" spans="2:8" ht="43.8" thickBot="1" x14ac:dyDescent="0.35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3">
      <c r="B6" s="50" t="s">
        <v>98</v>
      </c>
      <c r="C6" s="51" t="e">
        <f>#REF!</f>
        <v>#REF!</v>
      </c>
      <c r="D6" s="51" t="e">
        <f>#REF!</f>
        <v>#REF!</v>
      </c>
      <c r="E6" s="64" t="e">
        <f>#REF!</f>
        <v>#REF!</v>
      </c>
    </row>
    <row r="7" spans="2:8" ht="27.6" x14ac:dyDescent="0.3">
      <c r="B7" s="52" t="s">
        <v>1</v>
      </c>
      <c r="C7" s="2">
        <f>'отчет сод. жилья'!B22</f>
        <v>5357.3099999999995</v>
      </c>
      <c r="D7" s="21">
        <f>'отчет сод. жилья'!C22</f>
        <v>2514.2799999999997</v>
      </c>
      <c r="E7" s="65" t="e">
        <f>#REF!</f>
        <v>#REF!</v>
      </c>
    </row>
    <row r="8" spans="2:8" ht="41.4" x14ac:dyDescent="0.3">
      <c r="B8" s="52" t="s">
        <v>2</v>
      </c>
      <c r="C8" s="2">
        <v>0</v>
      </c>
      <c r="D8" s="2">
        <v>0</v>
      </c>
      <c r="E8" s="53">
        <v>0</v>
      </c>
    </row>
    <row r="9" spans="2:8" x14ac:dyDescent="0.3">
      <c r="B9" s="52" t="s">
        <v>3</v>
      </c>
      <c r="C9" s="2">
        <v>0</v>
      </c>
      <c r="D9" s="2">
        <v>0</v>
      </c>
      <c r="E9" s="53">
        <v>0</v>
      </c>
    </row>
    <row r="10" spans="2:8" x14ac:dyDescent="0.3">
      <c r="B10" s="52" t="s">
        <v>4</v>
      </c>
      <c r="C10" s="2">
        <f>'выборка 15'!Y15</f>
        <v>22698.75</v>
      </c>
      <c r="D10" s="2">
        <f>'выборка 15'!Z15</f>
        <v>11162.97</v>
      </c>
      <c r="E10" s="53">
        <v>0</v>
      </c>
    </row>
    <row r="11" spans="2:8" x14ac:dyDescent="0.3">
      <c r="B11" s="52" t="s">
        <v>5</v>
      </c>
      <c r="C11" s="2">
        <v>0</v>
      </c>
      <c r="D11" s="2">
        <v>0</v>
      </c>
      <c r="E11" s="53">
        <v>0</v>
      </c>
    </row>
    <row r="12" spans="2:8" x14ac:dyDescent="0.3">
      <c r="B12" s="52" t="s">
        <v>6</v>
      </c>
      <c r="C12" s="2">
        <f>'выборка 15'!AC15</f>
        <v>16705.45</v>
      </c>
      <c r="D12" s="2">
        <f>'выборка 15'!AD15</f>
        <v>8099.33</v>
      </c>
      <c r="E12" s="53">
        <v>0</v>
      </c>
    </row>
    <row r="13" spans="2:8" ht="27.6" x14ac:dyDescent="0.3">
      <c r="B13" s="52" t="s">
        <v>7</v>
      </c>
      <c r="C13" s="2">
        <v>0</v>
      </c>
      <c r="D13" s="2">
        <v>0</v>
      </c>
      <c r="E13" s="53">
        <v>0</v>
      </c>
    </row>
    <row r="14" spans="2:8" ht="27.6" x14ac:dyDescent="0.3">
      <c r="B14" s="52" t="s">
        <v>8</v>
      </c>
      <c r="C14" s="2">
        <f>'выборка 15'!AE15</f>
        <v>2950.5699999999997</v>
      </c>
      <c r="D14" s="2">
        <f>'выборка 15'!AF15</f>
        <v>1356.8</v>
      </c>
      <c r="E14" s="53">
        <f>D14</f>
        <v>1356.8</v>
      </c>
    </row>
    <row r="15" spans="2:8" ht="28.2" thickBot="1" x14ac:dyDescent="0.35">
      <c r="B15" s="54" t="s">
        <v>9</v>
      </c>
      <c r="C15" s="55">
        <f>'выборка 15'!AI15</f>
        <v>19247.29</v>
      </c>
      <c r="D15" s="55">
        <f>'выборка 15'!AJ15</f>
        <v>9239.61</v>
      </c>
      <c r="E15" s="56">
        <v>0</v>
      </c>
    </row>
    <row r="17" spans="2:5" ht="19.5" customHeight="1" x14ac:dyDescent="0.3">
      <c r="B17" s="67" t="s">
        <v>92</v>
      </c>
      <c r="C17" s="67"/>
      <c r="D17" s="67"/>
      <c r="E17" s="67"/>
    </row>
    <row r="19" spans="2:5" x14ac:dyDescent="0.3">
      <c r="B19" s="68" t="s">
        <v>99</v>
      </c>
      <c r="C19" s="68"/>
      <c r="D19" s="68"/>
      <c r="E19" s="68">
        <v>7563.23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abSelected="1" workbookViewId="0">
      <selection activeCell="I8" sqref="I8"/>
    </sheetView>
  </sheetViews>
  <sheetFormatPr defaultRowHeight="13.8" x14ac:dyDescent="0.3"/>
  <cols>
    <col min="1" max="1" width="37" customWidth="1"/>
    <col min="2" max="2" width="27" customWidth="1"/>
    <col min="3" max="3" width="28.88671875" customWidth="1"/>
    <col min="4" max="4" width="25" style="77" customWidth="1"/>
    <col min="5" max="5" width="9.44140625" bestFit="1" customWidth="1"/>
  </cols>
  <sheetData>
    <row r="1" spans="1:5" ht="87.75" customHeight="1" x14ac:dyDescent="0.3">
      <c r="A1" s="112" t="s">
        <v>128</v>
      </c>
      <c r="B1" s="113"/>
      <c r="C1" s="113"/>
      <c r="D1" s="113"/>
    </row>
    <row r="2" spans="1:5" ht="14.4" thickBot="1" x14ac:dyDescent="0.35"/>
    <row r="3" spans="1:5" ht="31.2" x14ac:dyDescent="0.3">
      <c r="A3" s="78"/>
      <c r="B3" s="74" t="s">
        <v>53</v>
      </c>
      <c r="C3" s="74" t="s">
        <v>54</v>
      </c>
      <c r="D3" s="79" t="s">
        <v>55</v>
      </c>
    </row>
    <row r="4" spans="1:5" ht="15.6" x14ac:dyDescent="0.3">
      <c r="A4" s="75" t="s">
        <v>129</v>
      </c>
      <c r="B4" s="76"/>
      <c r="C4" s="71">
        <v>227493.7</v>
      </c>
      <c r="D4" s="80"/>
    </row>
    <row r="5" spans="1:5" ht="18.75" customHeight="1" x14ac:dyDescent="0.3">
      <c r="A5" s="73" t="s">
        <v>101</v>
      </c>
      <c r="B5" s="70">
        <v>615152.4</v>
      </c>
      <c r="C5" s="70">
        <v>651497.6</v>
      </c>
      <c r="D5" s="81">
        <f>'Р И С расход 2023г.'!F39</f>
        <v>484640.06570000004</v>
      </c>
    </row>
    <row r="6" spans="1:5" ht="27.6" x14ac:dyDescent="0.3">
      <c r="A6" s="52" t="s">
        <v>60</v>
      </c>
      <c r="C6" s="69"/>
      <c r="D6" s="92">
        <v>112872</v>
      </c>
    </row>
    <row r="7" spans="1:5" ht="27.6" x14ac:dyDescent="0.3">
      <c r="A7" s="52" t="s">
        <v>61</v>
      </c>
      <c r="B7" s="69"/>
      <c r="C7" s="69"/>
      <c r="D7" s="81">
        <v>40633.919999999998</v>
      </c>
    </row>
    <row r="8" spans="1:5" ht="15" thickBot="1" x14ac:dyDescent="0.35">
      <c r="A8" s="82" t="s">
        <v>102</v>
      </c>
      <c r="B8" s="83">
        <f>SUM(B5:B5)</f>
        <v>615152.4</v>
      </c>
      <c r="C8" s="83">
        <f>SUM(C4:C5)</f>
        <v>878991.3</v>
      </c>
      <c r="D8" s="84">
        <f>SUM(D4:D7)</f>
        <v>638145.98570000008</v>
      </c>
    </row>
    <row r="9" spans="1:5" ht="14.4" x14ac:dyDescent="0.3">
      <c r="A9" s="58"/>
      <c r="B9" s="58"/>
      <c r="C9" s="58"/>
      <c r="D9" s="85"/>
    </row>
    <row r="10" spans="1:5" ht="14.4" x14ac:dyDescent="0.3">
      <c r="A10" s="114" t="s">
        <v>130</v>
      </c>
      <c r="B10" s="114"/>
      <c r="C10" s="114"/>
      <c r="D10" s="86">
        <f>C8-D8</f>
        <v>240845.31429999997</v>
      </c>
      <c r="E10" s="72"/>
    </row>
    <row r="12" spans="1:5" ht="14.25" customHeight="1" x14ac:dyDescent="0.3">
      <c r="A12" s="115" t="s">
        <v>150</v>
      </c>
      <c r="B12" s="115"/>
      <c r="C12" s="115"/>
      <c r="D12" s="86">
        <v>133987.07</v>
      </c>
    </row>
    <row r="13" spans="1:5" ht="15" customHeight="1" x14ac:dyDescent="0.3">
      <c r="A13" s="87"/>
      <c r="B13" s="88"/>
      <c r="C13" s="88"/>
      <c r="D13" s="89"/>
    </row>
    <row r="14" spans="1:5" x14ac:dyDescent="0.3">
      <c r="A14" s="67"/>
      <c r="B14" s="67"/>
      <c r="C14" s="67"/>
      <c r="D14" s="90"/>
    </row>
    <row r="20" spans="6:6" x14ac:dyDescent="0.3">
      <c r="F20" s="91"/>
    </row>
  </sheetData>
  <mergeCells count="3">
    <mergeCell ref="A1:D1"/>
    <mergeCell ref="A10:C10"/>
    <mergeCell ref="A12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opLeftCell="A25" workbookViewId="0">
      <selection activeCell="A42" sqref="A42:E45"/>
    </sheetView>
  </sheetViews>
  <sheetFormatPr defaultColWidth="9.109375" defaultRowHeight="13.2" x14ac:dyDescent="0.25"/>
  <cols>
    <col min="1" max="1" width="5.6640625" style="93" customWidth="1"/>
    <col min="2" max="2" width="9.109375" style="93"/>
    <col min="3" max="3" width="10.33203125" style="93" customWidth="1"/>
    <col min="4" max="4" width="29.44140625" style="93" customWidth="1"/>
    <col min="5" max="5" width="51.5546875" style="93" customWidth="1"/>
    <col min="6" max="6" width="15.44140625" style="93" customWidth="1"/>
    <col min="7" max="16384" width="9.109375" style="93"/>
  </cols>
  <sheetData>
    <row r="1" spans="1:6" ht="70.5" customHeight="1" x14ac:dyDescent="0.25">
      <c r="A1" s="112" t="s">
        <v>131</v>
      </c>
      <c r="B1" s="112"/>
      <c r="C1" s="112"/>
      <c r="D1" s="112"/>
      <c r="E1" s="112"/>
      <c r="F1" s="112"/>
    </row>
    <row r="2" spans="1:6" ht="14.25" customHeight="1" thickBot="1" x14ac:dyDescent="0.45">
      <c r="A2" s="94"/>
      <c r="B2" s="94"/>
      <c r="C2" s="94"/>
      <c r="D2" s="94"/>
      <c r="E2" s="94"/>
      <c r="F2" s="94"/>
    </row>
    <row r="3" spans="1:6" x14ac:dyDescent="0.25">
      <c r="A3" s="121" t="s">
        <v>14</v>
      </c>
      <c r="B3" s="123" t="s">
        <v>104</v>
      </c>
      <c r="C3" s="125" t="s">
        <v>105</v>
      </c>
      <c r="D3" s="127" t="s">
        <v>106</v>
      </c>
      <c r="E3" s="129" t="s">
        <v>107</v>
      </c>
      <c r="F3" s="121" t="s">
        <v>108</v>
      </c>
    </row>
    <row r="4" spans="1:6" ht="17.25" customHeight="1" x14ac:dyDescent="0.25">
      <c r="A4" s="122"/>
      <c r="B4" s="124"/>
      <c r="C4" s="126"/>
      <c r="D4" s="128"/>
      <c r="E4" s="130"/>
      <c r="F4" s="122"/>
    </row>
    <row r="5" spans="1:6" x14ac:dyDescent="0.25">
      <c r="A5" s="107">
        <v>1</v>
      </c>
      <c r="B5" s="95">
        <v>2023</v>
      </c>
      <c r="C5" s="96" t="s">
        <v>103</v>
      </c>
      <c r="D5" s="97" t="s">
        <v>132</v>
      </c>
      <c r="E5" s="98" t="s">
        <v>120</v>
      </c>
      <c r="F5" s="99">
        <v>3949</v>
      </c>
    </row>
    <row r="6" spans="1:6" x14ac:dyDescent="0.25">
      <c r="A6" s="107">
        <v>2</v>
      </c>
      <c r="B6" s="95">
        <v>2023</v>
      </c>
      <c r="C6" s="96" t="s">
        <v>103</v>
      </c>
      <c r="E6" s="98" t="s">
        <v>116</v>
      </c>
      <c r="F6" s="99">
        <v>1206</v>
      </c>
    </row>
    <row r="7" spans="1:6" x14ac:dyDescent="0.25">
      <c r="A7" s="107">
        <v>3</v>
      </c>
      <c r="B7" s="95">
        <v>2023</v>
      </c>
      <c r="C7" s="96" t="s">
        <v>103</v>
      </c>
      <c r="D7" s="101"/>
      <c r="E7" s="101" t="s">
        <v>4</v>
      </c>
      <c r="F7" s="99">
        <v>1000</v>
      </c>
    </row>
    <row r="8" spans="1:6" x14ac:dyDescent="0.25">
      <c r="A8" s="107">
        <v>4</v>
      </c>
      <c r="B8" s="95">
        <v>2023</v>
      </c>
      <c r="C8" s="96" t="s">
        <v>109</v>
      </c>
      <c r="D8" s="101" t="s">
        <v>133</v>
      </c>
      <c r="E8" s="101" t="s">
        <v>134</v>
      </c>
      <c r="F8" s="99">
        <v>2598</v>
      </c>
    </row>
    <row r="9" spans="1:6" x14ac:dyDescent="0.25">
      <c r="A9" s="107">
        <v>5</v>
      </c>
      <c r="B9" s="95">
        <v>2023</v>
      </c>
      <c r="C9" s="96" t="s">
        <v>109</v>
      </c>
      <c r="D9" s="101"/>
      <c r="E9" s="101" t="s">
        <v>4</v>
      </c>
      <c r="F9" s="99">
        <v>1000</v>
      </c>
    </row>
    <row r="10" spans="1:6" x14ac:dyDescent="0.25">
      <c r="A10" s="107">
        <v>6</v>
      </c>
      <c r="B10" s="95">
        <v>2023</v>
      </c>
      <c r="C10" s="96" t="s">
        <v>110</v>
      </c>
      <c r="D10" s="98"/>
      <c r="E10" s="101" t="s">
        <v>4</v>
      </c>
      <c r="F10" s="99">
        <v>1000</v>
      </c>
    </row>
    <row r="11" spans="1:6" x14ac:dyDescent="0.25">
      <c r="A11" s="107">
        <v>7</v>
      </c>
      <c r="B11" s="95">
        <v>2023</v>
      </c>
      <c r="C11" s="96" t="s">
        <v>118</v>
      </c>
      <c r="D11" s="98" t="s">
        <v>119</v>
      </c>
      <c r="E11" s="100" t="s">
        <v>135</v>
      </c>
      <c r="F11" s="99">
        <v>601</v>
      </c>
    </row>
    <row r="12" spans="1:6" x14ac:dyDescent="0.25">
      <c r="A12" s="107">
        <v>8</v>
      </c>
      <c r="B12" s="95">
        <v>2023</v>
      </c>
      <c r="C12" s="96" t="s">
        <v>118</v>
      </c>
      <c r="D12" s="98"/>
      <c r="E12" s="100" t="s">
        <v>111</v>
      </c>
      <c r="F12" s="99">
        <v>10000</v>
      </c>
    </row>
    <row r="13" spans="1:6" x14ac:dyDescent="0.25">
      <c r="A13" s="107">
        <v>9</v>
      </c>
      <c r="B13" s="95">
        <v>2023</v>
      </c>
      <c r="C13" s="96" t="s">
        <v>118</v>
      </c>
      <c r="D13" s="98" t="s">
        <v>100</v>
      </c>
      <c r="E13" s="101" t="s">
        <v>4</v>
      </c>
      <c r="F13" s="99">
        <v>1000</v>
      </c>
    </row>
    <row r="14" spans="1:6" x14ac:dyDescent="0.25">
      <c r="A14" s="107">
        <v>10</v>
      </c>
      <c r="B14" s="95">
        <v>2023</v>
      </c>
      <c r="C14" s="96" t="s">
        <v>118</v>
      </c>
      <c r="D14" s="98" t="s">
        <v>114</v>
      </c>
      <c r="E14" s="101" t="s">
        <v>136</v>
      </c>
      <c r="F14" s="99">
        <v>6771</v>
      </c>
    </row>
    <row r="15" spans="1:6" x14ac:dyDescent="0.25">
      <c r="A15" s="107">
        <v>11</v>
      </c>
      <c r="B15" s="95">
        <v>2023</v>
      </c>
      <c r="C15" s="96" t="s">
        <v>118</v>
      </c>
      <c r="D15" s="98" t="s">
        <v>100</v>
      </c>
      <c r="E15" s="101" t="s">
        <v>137</v>
      </c>
      <c r="F15" s="99">
        <v>1708</v>
      </c>
    </row>
    <row r="16" spans="1:6" x14ac:dyDescent="0.25">
      <c r="A16" s="107">
        <v>12</v>
      </c>
      <c r="B16" s="95">
        <v>2023</v>
      </c>
      <c r="C16" s="96" t="s">
        <v>118</v>
      </c>
      <c r="D16" s="98" t="s">
        <v>115</v>
      </c>
      <c r="E16" s="100" t="s">
        <v>116</v>
      </c>
      <c r="F16" s="99">
        <v>6013</v>
      </c>
    </row>
    <row r="17" spans="1:6" x14ac:dyDescent="0.25">
      <c r="A17" s="107">
        <v>13</v>
      </c>
      <c r="B17" s="95">
        <v>2023</v>
      </c>
      <c r="C17" s="96" t="s">
        <v>112</v>
      </c>
      <c r="D17" s="98" t="s">
        <v>100</v>
      </c>
      <c r="E17" s="100" t="s">
        <v>121</v>
      </c>
      <c r="F17" s="99">
        <v>10546</v>
      </c>
    </row>
    <row r="18" spans="1:6" x14ac:dyDescent="0.25">
      <c r="A18" s="107">
        <v>14</v>
      </c>
      <c r="B18" s="95">
        <v>2023</v>
      </c>
      <c r="C18" s="96" t="s">
        <v>112</v>
      </c>
      <c r="D18" s="98" t="s">
        <v>138</v>
      </c>
      <c r="E18" s="100" t="s">
        <v>139</v>
      </c>
      <c r="F18" s="99">
        <v>1949</v>
      </c>
    </row>
    <row r="19" spans="1:6" x14ac:dyDescent="0.25">
      <c r="A19" s="107">
        <v>15</v>
      </c>
      <c r="B19" s="95">
        <v>2023</v>
      </c>
      <c r="C19" s="96" t="s">
        <v>112</v>
      </c>
      <c r="D19" s="98" t="s">
        <v>100</v>
      </c>
      <c r="E19" s="101" t="s">
        <v>4</v>
      </c>
      <c r="F19" s="99">
        <v>1000</v>
      </c>
    </row>
    <row r="20" spans="1:6" x14ac:dyDescent="0.25">
      <c r="A20" s="107">
        <v>16</v>
      </c>
      <c r="B20" s="95">
        <v>2023</v>
      </c>
      <c r="C20" s="96" t="s">
        <v>84</v>
      </c>
      <c r="D20" s="98"/>
      <c r="E20" s="101" t="s">
        <v>4</v>
      </c>
      <c r="F20" s="99">
        <v>1000</v>
      </c>
    </row>
    <row r="21" spans="1:6" x14ac:dyDescent="0.25">
      <c r="A21" s="107">
        <v>17</v>
      </c>
      <c r="B21" s="95">
        <v>2023</v>
      </c>
      <c r="C21" s="96" t="s">
        <v>122</v>
      </c>
      <c r="D21" s="98"/>
      <c r="E21" s="101" t="s">
        <v>140</v>
      </c>
      <c r="F21" s="99">
        <v>5671</v>
      </c>
    </row>
    <row r="22" spans="1:6" x14ac:dyDescent="0.25">
      <c r="A22" s="107">
        <v>18</v>
      </c>
      <c r="B22" s="95">
        <v>2023</v>
      </c>
      <c r="C22" s="96" t="s">
        <v>122</v>
      </c>
      <c r="D22" s="98"/>
      <c r="E22" s="101" t="s">
        <v>4</v>
      </c>
      <c r="F22" s="99">
        <v>1000</v>
      </c>
    </row>
    <row r="23" spans="1:6" x14ac:dyDescent="0.25">
      <c r="A23" s="107">
        <v>19</v>
      </c>
      <c r="B23" s="95">
        <v>2023</v>
      </c>
      <c r="C23" s="96" t="s">
        <v>123</v>
      </c>
      <c r="D23" s="98"/>
      <c r="E23" s="101" t="s">
        <v>4</v>
      </c>
      <c r="F23" s="99">
        <v>1000</v>
      </c>
    </row>
    <row r="24" spans="1:6" x14ac:dyDescent="0.25">
      <c r="A24" s="107">
        <v>20</v>
      </c>
      <c r="B24" s="95">
        <v>2023</v>
      </c>
      <c r="C24" s="96" t="s">
        <v>123</v>
      </c>
      <c r="D24" s="98" t="s">
        <v>141</v>
      </c>
      <c r="E24" s="101" t="s">
        <v>117</v>
      </c>
      <c r="F24" s="99">
        <v>62357</v>
      </c>
    </row>
    <row r="25" spans="1:6" x14ac:dyDescent="0.25">
      <c r="A25" s="107">
        <v>21</v>
      </c>
      <c r="B25" s="95">
        <v>2023</v>
      </c>
      <c r="C25" s="96" t="s">
        <v>124</v>
      </c>
      <c r="D25" s="98"/>
      <c r="E25" s="101" t="s">
        <v>4</v>
      </c>
      <c r="F25" s="99">
        <v>1000</v>
      </c>
    </row>
    <row r="26" spans="1:6" x14ac:dyDescent="0.25">
      <c r="A26" s="107">
        <v>22</v>
      </c>
      <c r="B26" s="95">
        <v>2023</v>
      </c>
      <c r="C26" s="96" t="s">
        <v>124</v>
      </c>
      <c r="D26" s="98" t="s">
        <v>142</v>
      </c>
      <c r="E26" s="100" t="s">
        <v>139</v>
      </c>
      <c r="F26" s="99">
        <v>1135</v>
      </c>
    </row>
    <row r="27" spans="1:6" x14ac:dyDescent="0.25">
      <c r="A27" s="107">
        <v>23</v>
      </c>
      <c r="B27" s="95">
        <v>2023</v>
      </c>
      <c r="C27" s="96" t="s">
        <v>124</v>
      </c>
      <c r="D27" s="98" t="s">
        <v>100</v>
      </c>
      <c r="E27" s="101" t="s">
        <v>121</v>
      </c>
      <c r="F27" s="99">
        <v>10744</v>
      </c>
    </row>
    <row r="28" spans="1:6" x14ac:dyDescent="0.25">
      <c r="A28" s="107">
        <v>24</v>
      </c>
      <c r="B28" s="95">
        <v>2023</v>
      </c>
      <c r="C28" s="96" t="s">
        <v>125</v>
      </c>
      <c r="D28" s="98" t="s">
        <v>143</v>
      </c>
      <c r="E28" s="100" t="s">
        <v>144</v>
      </c>
      <c r="F28" s="99">
        <v>27424</v>
      </c>
    </row>
    <row r="29" spans="1:6" x14ac:dyDescent="0.25">
      <c r="A29" s="107">
        <v>25</v>
      </c>
      <c r="B29" s="95">
        <v>2023</v>
      </c>
      <c r="C29" s="96" t="s">
        <v>125</v>
      </c>
      <c r="D29" s="98"/>
      <c r="E29" s="101" t="s">
        <v>4</v>
      </c>
      <c r="F29" s="99">
        <v>1000</v>
      </c>
    </row>
    <row r="30" spans="1:6" x14ac:dyDescent="0.25">
      <c r="A30" s="107">
        <v>26</v>
      </c>
      <c r="B30" s="95">
        <v>2023</v>
      </c>
      <c r="C30" s="96" t="s">
        <v>125</v>
      </c>
      <c r="D30" s="98"/>
      <c r="E30" s="100" t="s">
        <v>145</v>
      </c>
      <c r="F30" s="99">
        <v>3100</v>
      </c>
    </row>
    <row r="31" spans="1:6" x14ac:dyDescent="0.25">
      <c r="A31" s="107">
        <v>27</v>
      </c>
      <c r="B31" s="95">
        <v>2023</v>
      </c>
      <c r="C31" s="96" t="s">
        <v>126</v>
      </c>
      <c r="D31" s="98"/>
      <c r="E31" s="101" t="s">
        <v>4</v>
      </c>
      <c r="F31" s="99">
        <v>1000</v>
      </c>
    </row>
    <row r="32" spans="1:6" x14ac:dyDescent="0.25">
      <c r="A32" s="107">
        <v>28</v>
      </c>
      <c r="B32" s="95">
        <v>2023</v>
      </c>
      <c r="C32" s="96" t="s">
        <v>126</v>
      </c>
      <c r="D32" s="98"/>
      <c r="E32" s="101" t="s">
        <v>116</v>
      </c>
      <c r="F32" s="99">
        <v>4022</v>
      </c>
    </row>
    <row r="33" spans="1:6" x14ac:dyDescent="0.25">
      <c r="A33" s="107">
        <v>29</v>
      </c>
      <c r="B33" s="95">
        <v>2023</v>
      </c>
      <c r="C33" s="96" t="s">
        <v>126</v>
      </c>
      <c r="D33" s="98"/>
      <c r="E33" s="101" t="s">
        <v>146</v>
      </c>
      <c r="F33" s="99">
        <v>1567</v>
      </c>
    </row>
    <row r="34" spans="1:6" x14ac:dyDescent="0.25">
      <c r="A34" s="107">
        <v>30</v>
      </c>
      <c r="B34" s="95">
        <v>2023</v>
      </c>
      <c r="C34" s="96" t="s">
        <v>127</v>
      </c>
      <c r="D34" s="98"/>
      <c r="E34" s="101" t="s">
        <v>4</v>
      </c>
      <c r="F34" s="99">
        <v>1000</v>
      </c>
    </row>
    <row r="35" spans="1:6" x14ac:dyDescent="0.25">
      <c r="A35" s="107">
        <v>31</v>
      </c>
      <c r="B35" s="95">
        <v>2023</v>
      </c>
      <c r="C35" s="96" t="s">
        <v>127</v>
      </c>
      <c r="D35" s="108" t="s">
        <v>147</v>
      </c>
      <c r="E35" s="109" t="s">
        <v>148</v>
      </c>
      <c r="F35" s="102">
        <v>3549</v>
      </c>
    </row>
    <row r="36" spans="1:6" x14ac:dyDescent="0.25">
      <c r="A36" s="107">
        <v>32</v>
      </c>
      <c r="B36" s="95">
        <v>2023</v>
      </c>
      <c r="C36" s="96" t="s">
        <v>127</v>
      </c>
      <c r="D36" s="108" t="s">
        <v>147</v>
      </c>
      <c r="E36" s="101" t="s">
        <v>149</v>
      </c>
      <c r="F36" s="99">
        <v>4101</v>
      </c>
    </row>
    <row r="37" spans="1:6" x14ac:dyDescent="0.25">
      <c r="A37" s="107">
        <v>33</v>
      </c>
      <c r="B37" s="95">
        <v>2023</v>
      </c>
      <c r="C37" s="96" t="s">
        <v>127</v>
      </c>
      <c r="D37" s="108" t="s">
        <v>147</v>
      </c>
      <c r="E37" s="109" t="s">
        <v>113</v>
      </c>
      <c r="F37" s="102">
        <v>265607</v>
      </c>
    </row>
    <row r="38" spans="1:6" ht="13.8" thickBot="1" x14ac:dyDescent="0.3">
      <c r="A38" s="116" t="s">
        <v>19</v>
      </c>
      <c r="B38" s="117"/>
      <c r="C38" s="117"/>
      <c r="D38" s="117"/>
      <c r="E38" s="117"/>
      <c r="F38" s="102">
        <v>38022.065700000006</v>
      </c>
    </row>
    <row r="39" spans="1:6" ht="14.4" thickBot="1" x14ac:dyDescent="0.3">
      <c r="A39" s="118" t="s">
        <v>20</v>
      </c>
      <c r="B39" s="119"/>
      <c r="C39" s="119"/>
      <c r="D39" s="119"/>
      <c r="E39" s="120"/>
      <c r="F39" s="103">
        <f>SUM(F5:F38)</f>
        <v>484640.06570000004</v>
      </c>
    </row>
    <row r="40" spans="1:6" ht="13.8" x14ac:dyDescent="0.25">
      <c r="A40" s="104"/>
      <c r="B40" s="104"/>
      <c r="C40" s="104"/>
      <c r="D40" s="104"/>
      <c r="E40" s="104"/>
      <c r="F40" s="105"/>
    </row>
    <row r="42" spans="1:6" ht="12.75" customHeight="1" x14ac:dyDescent="0.25">
      <c r="A42" s="106"/>
      <c r="B42" s="106"/>
      <c r="C42" s="106"/>
      <c r="D42" s="106"/>
      <c r="E42" s="106"/>
    </row>
  </sheetData>
  <mergeCells count="9">
    <mergeCell ref="A38:E38"/>
    <mergeCell ref="A39:E39"/>
    <mergeCell ref="A1:F1"/>
    <mergeCell ref="A3:A4"/>
    <mergeCell ref="B3:B4"/>
    <mergeCell ref="C3:C4"/>
    <mergeCell ref="D3:D4"/>
    <mergeCell ref="E3:E4"/>
    <mergeCell ref="F3:F4"/>
  </mergeCells>
  <pageMargins left="0.7" right="0.7" top="0.25" bottom="0.23" header="0.2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27"/>
  <sheetViews>
    <sheetView topLeftCell="A4" workbookViewId="0">
      <selection activeCell="A20" sqref="A20:G24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  <col min="5" max="5" width="14.33203125" customWidth="1"/>
    <col min="6" max="6" width="17.5546875" customWidth="1"/>
    <col min="7" max="7" width="18.88671875" customWidth="1"/>
  </cols>
  <sheetData>
    <row r="3" spans="1:7" ht="93.75" customHeight="1" x14ac:dyDescent="0.45">
      <c r="A3" s="131" t="s">
        <v>95</v>
      </c>
      <c r="B3" s="131"/>
      <c r="C3" s="131"/>
      <c r="D3" s="131"/>
      <c r="E3" s="131"/>
      <c r="F3" s="131"/>
      <c r="G3" s="131"/>
    </row>
    <row r="5" spans="1:7" ht="15.6" x14ac:dyDescent="0.3">
      <c r="A5" s="132" t="s">
        <v>82</v>
      </c>
      <c r="B5" s="132"/>
      <c r="C5" s="132"/>
      <c r="D5" s="132"/>
      <c r="E5" s="132"/>
      <c r="F5" s="132"/>
      <c r="G5" s="22">
        <v>65766.649999999994</v>
      </c>
    </row>
    <row r="6" spans="1:7" ht="14.4" thickBot="1" x14ac:dyDescent="0.35"/>
    <row r="7" spans="1:7" ht="63" thickBot="1" x14ac:dyDescent="0.35">
      <c r="A7" s="23"/>
      <c r="B7" s="24" t="s">
        <v>53</v>
      </c>
      <c r="C7" s="24" t="s">
        <v>54</v>
      </c>
      <c r="D7" s="29" t="s">
        <v>55</v>
      </c>
      <c r="E7" s="24" t="s">
        <v>56</v>
      </c>
      <c r="F7" s="24" t="s">
        <v>57</v>
      </c>
      <c r="G7" s="30" t="s">
        <v>58</v>
      </c>
    </row>
    <row r="8" spans="1:7" ht="15" customHeight="1" x14ac:dyDescent="0.3">
      <c r="A8" s="4" t="s">
        <v>59</v>
      </c>
      <c r="B8" s="5">
        <f>'выборка 15'!AM15</f>
        <v>62715.71</v>
      </c>
      <c r="C8" s="5">
        <f>'выборка 15'!AP15</f>
        <v>22293.53</v>
      </c>
      <c r="D8" s="31">
        <f>'расход по дому ТО'!I17</f>
        <v>13227.524950000001</v>
      </c>
      <c r="E8" s="5">
        <v>1396.33</v>
      </c>
      <c r="F8" s="5">
        <v>0</v>
      </c>
      <c r="G8" s="134">
        <f>C14-D14</f>
        <v>-8133.7509500000051</v>
      </c>
    </row>
    <row r="9" spans="1:7" ht="33" customHeight="1" x14ac:dyDescent="0.3">
      <c r="A9" s="3" t="s">
        <v>60</v>
      </c>
      <c r="B9" s="2">
        <v>0</v>
      </c>
      <c r="C9" s="2">
        <v>0</v>
      </c>
      <c r="D9" s="31">
        <f>('выборка 15'!B3*1.74)*2</f>
        <v>15834.696</v>
      </c>
      <c r="E9" s="2">
        <v>0</v>
      </c>
      <c r="F9" s="2">
        <v>0</v>
      </c>
      <c r="G9" s="135"/>
    </row>
    <row r="10" spans="1:7" ht="31.5" customHeight="1" x14ac:dyDescent="0.3">
      <c r="A10" s="3" t="s">
        <v>61</v>
      </c>
      <c r="B10" s="2"/>
      <c r="C10" s="2"/>
      <c r="D10" s="31">
        <f>('выборка 15'!B3*0.15)*2</f>
        <v>1365.06</v>
      </c>
      <c r="E10" s="2">
        <v>0</v>
      </c>
      <c r="F10" s="2">
        <v>0</v>
      </c>
      <c r="G10" s="135"/>
    </row>
    <row r="11" spans="1:7" ht="15" customHeight="1" x14ac:dyDescent="0.3">
      <c r="A11" s="4" t="s">
        <v>62</v>
      </c>
      <c r="B11" s="2">
        <v>0</v>
      </c>
      <c r="C11" s="2">
        <v>0</v>
      </c>
      <c r="D11" s="31"/>
      <c r="E11" s="2">
        <v>0</v>
      </c>
      <c r="F11" s="2">
        <v>0</v>
      </c>
      <c r="G11" s="135"/>
    </row>
    <row r="12" spans="1:7" ht="26.25" customHeight="1" x14ac:dyDescent="0.3">
      <c r="A12" s="3" t="s">
        <v>63</v>
      </c>
      <c r="B12" s="2">
        <v>0</v>
      </c>
      <c r="C12" s="2">
        <v>0</v>
      </c>
      <c r="D12" s="31"/>
      <c r="E12" s="2">
        <v>0</v>
      </c>
      <c r="F12" s="2">
        <v>0</v>
      </c>
      <c r="G12" s="135"/>
    </row>
    <row r="13" spans="1:7" ht="34.5" customHeight="1" thickBot="1" x14ac:dyDescent="0.35">
      <c r="A13" s="32" t="s">
        <v>64</v>
      </c>
      <c r="B13" s="8">
        <v>0</v>
      </c>
      <c r="C13" s="8">
        <v>0</v>
      </c>
      <c r="D13" s="59"/>
      <c r="E13" s="8">
        <v>0</v>
      </c>
      <c r="F13" s="8">
        <v>0</v>
      </c>
      <c r="G13" s="135"/>
    </row>
    <row r="14" spans="1:7" ht="15" customHeight="1" thickBot="1" x14ac:dyDescent="0.35">
      <c r="A14" s="25" t="s">
        <v>72</v>
      </c>
      <c r="B14" s="26">
        <f t="shared" ref="B14:G14" si="0">SUM(B8:B13)</f>
        <v>62715.71</v>
      </c>
      <c r="C14" s="26">
        <f t="shared" si="0"/>
        <v>22293.53</v>
      </c>
      <c r="D14" s="27">
        <f t="shared" si="0"/>
        <v>30427.280950000004</v>
      </c>
      <c r="E14" s="26">
        <f t="shared" si="0"/>
        <v>1396.33</v>
      </c>
      <c r="F14" s="26">
        <f t="shared" si="0"/>
        <v>0</v>
      </c>
      <c r="G14" s="49">
        <f t="shared" si="0"/>
        <v>-8133.7509500000051</v>
      </c>
    </row>
    <row r="15" spans="1:7" ht="15" customHeight="1" x14ac:dyDescent="0.3">
      <c r="A15" s="58"/>
      <c r="B15" s="58"/>
      <c r="C15" s="58"/>
      <c r="D15" s="28"/>
      <c r="E15" s="58"/>
      <c r="F15" s="58"/>
      <c r="G15" s="28"/>
    </row>
    <row r="16" spans="1:7" ht="15.6" x14ac:dyDescent="0.3">
      <c r="A16" s="132" t="s">
        <v>96</v>
      </c>
      <c r="B16" s="132"/>
      <c r="C16" s="132"/>
      <c r="D16" s="132"/>
      <c r="E16" s="132"/>
      <c r="F16" s="132"/>
      <c r="G16" s="28">
        <f>G5+C14-D14</f>
        <v>57632.899049999993</v>
      </c>
    </row>
    <row r="17" spans="1:7" ht="15" customHeight="1" x14ac:dyDescent="0.3">
      <c r="A17" s="58"/>
      <c r="B17" s="58"/>
      <c r="C17" s="58"/>
      <c r="D17" s="28"/>
      <c r="E17" s="58"/>
      <c r="F17" s="58"/>
      <c r="G17" s="28"/>
    </row>
    <row r="18" spans="1:7" ht="15" customHeight="1" x14ac:dyDescent="0.3">
      <c r="A18" s="58"/>
      <c r="B18" s="58"/>
      <c r="C18" s="58"/>
      <c r="D18" s="28"/>
      <c r="E18" s="58"/>
      <c r="F18" s="58"/>
      <c r="G18" s="28"/>
    </row>
    <row r="19" spans="1:7" ht="15" customHeight="1" x14ac:dyDescent="0.3">
      <c r="A19" s="58"/>
      <c r="B19" s="58"/>
      <c r="C19" s="58"/>
      <c r="D19" s="28"/>
      <c r="E19" s="58"/>
      <c r="F19" s="58"/>
      <c r="G19" s="28"/>
    </row>
    <row r="20" spans="1:7" ht="15.6" x14ac:dyDescent="0.3">
      <c r="A20" s="132" t="s">
        <v>82</v>
      </c>
      <c r="B20" s="132"/>
      <c r="C20" s="132"/>
      <c r="D20" s="132"/>
      <c r="E20" s="132"/>
      <c r="F20" s="132"/>
      <c r="G20" s="28">
        <v>25717.79</v>
      </c>
    </row>
    <row r="21" spans="1:7" ht="15" customHeight="1" thickBot="1" x14ac:dyDescent="0.35">
      <c r="A21" s="58"/>
      <c r="B21" s="58"/>
      <c r="C21" s="58"/>
      <c r="D21" s="28"/>
      <c r="E21" s="58"/>
      <c r="F21" s="58"/>
      <c r="G21" s="28"/>
    </row>
    <row r="22" spans="1:7" ht="15" customHeight="1" thickBot="1" x14ac:dyDescent="0.35">
      <c r="A22" s="60" t="s">
        <v>73</v>
      </c>
      <c r="B22" s="18">
        <f>'выборка 15'!Q15</f>
        <v>5357.3099999999995</v>
      </c>
      <c r="C22" s="18">
        <f>'выборка 15'!T15</f>
        <v>2514.2799999999997</v>
      </c>
      <c r="D22" s="61">
        <v>0</v>
      </c>
      <c r="E22" s="18">
        <v>338.64</v>
      </c>
      <c r="F22" s="18">
        <v>0</v>
      </c>
      <c r="G22" s="62">
        <f>C22-D22</f>
        <v>2514.2799999999997</v>
      </c>
    </row>
    <row r="23" spans="1:7" x14ac:dyDescent="0.3">
      <c r="G23" s="33"/>
    </row>
    <row r="24" spans="1:7" ht="15.6" x14ac:dyDescent="0.3">
      <c r="A24" s="132" t="s">
        <v>96</v>
      </c>
      <c r="B24" s="132"/>
      <c r="C24" s="132"/>
      <c r="D24" s="132"/>
      <c r="E24" s="132"/>
      <c r="F24" s="132"/>
      <c r="G24" s="28">
        <f>G20+C22-D22</f>
        <v>28232.07</v>
      </c>
    </row>
    <row r="27" spans="1:7" x14ac:dyDescent="0.3">
      <c r="A27" s="133" t="s">
        <v>93</v>
      </c>
      <c r="B27" s="133"/>
      <c r="C27" s="133"/>
      <c r="D27" s="133"/>
      <c r="E27" s="133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2"/>
  <sheetViews>
    <sheetView workbookViewId="0">
      <selection activeCell="F7" sqref="F7:F9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6" width="36.33203125" customWidth="1"/>
    <col min="8" max="8" width="9.88671875" bestFit="1" customWidth="1"/>
    <col min="9" max="9" width="13" customWidth="1"/>
  </cols>
  <sheetData>
    <row r="2" spans="1:9" ht="17.399999999999999" x14ac:dyDescent="0.35">
      <c r="A2" s="137" t="s">
        <v>65</v>
      </c>
      <c r="B2" s="137"/>
      <c r="C2" s="137"/>
      <c r="D2" s="137"/>
      <c r="E2" s="137"/>
      <c r="F2" s="137"/>
      <c r="G2" s="137"/>
      <c r="H2" s="137"/>
      <c r="I2" s="137"/>
    </row>
    <row r="3" spans="1:9" ht="17.399999999999999" x14ac:dyDescent="0.35">
      <c r="A3" s="137" t="s">
        <v>75</v>
      </c>
      <c r="B3" s="137"/>
      <c r="C3" s="137"/>
      <c r="D3" s="137"/>
      <c r="E3" s="137"/>
      <c r="F3" s="137"/>
      <c r="G3" s="137"/>
      <c r="H3" s="137"/>
      <c r="I3" s="137"/>
    </row>
    <row r="4" spans="1:9" ht="17.399999999999999" x14ac:dyDescent="0.35">
      <c r="A4" s="137" t="s">
        <v>94</v>
      </c>
      <c r="B4" s="137"/>
      <c r="C4" s="137"/>
      <c r="D4" s="137"/>
      <c r="E4" s="137"/>
      <c r="F4" s="137"/>
      <c r="G4" s="137"/>
      <c r="H4" s="137"/>
      <c r="I4" s="137"/>
    </row>
    <row r="5" spans="1:9" ht="14.4" thickBot="1" x14ac:dyDescent="0.35"/>
    <row r="6" spans="1:9" ht="43.8" thickBot="1" x14ac:dyDescent="0.35">
      <c r="A6" s="34" t="s">
        <v>14</v>
      </c>
      <c r="B6" s="35" t="s">
        <v>15</v>
      </c>
      <c r="C6" s="36" t="s">
        <v>16</v>
      </c>
      <c r="D6" s="36" t="s">
        <v>66</v>
      </c>
      <c r="E6" s="36" t="s">
        <v>17</v>
      </c>
      <c r="F6" s="37" t="s">
        <v>83</v>
      </c>
      <c r="G6" s="37" t="s">
        <v>67</v>
      </c>
      <c r="H6" s="37" t="s">
        <v>18</v>
      </c>
      <c r="I6" s="7" t="s">
        <v>68</v>
      </c>
    </row>
    <row r="7" spans="1:9" x14ac:dyDescent="0.3">
      <c r="A7" s="38">
        <v>1</v>
      </c>
      <c r="B7" s="39">
        <v>2015</v>
      </c>
      <c r="C7" s="39" t="s">
        <v>84</v>
      </c>
      <c r="D7" s="40" t="s">
        <v>85</v>
      </c>
      <c r="E7" s="41" t="s">
        <v>86</v>
      </c>
      <c r="F7" s="42" t="s">
        <v>87</v>
      </c>
      <c r="G7" s="42"/>
      <c r="H7" s="42"/>
      <c r="I7" s="43">
        <v>5370.04</v>
      </c>
    </row>
    <row r="8" spans="1:9" ht="27.6" x14ac:dyDescent="0.3">
      <c r="A8" s="38">
        <v>2</v>
      </c>
      <c r="B8" s="39">
        <v>2015</v>
      </c>
      <c r="C8" s="39" t="s">
        <v>84</v>
      </c>
      <c r="D8" s="40" t="s">
        <v>88</v>
      </c>
      <c r="E8" s="41" t="s">
        <v>89</v>
      </c>
      <c r="F8" s="42"/>
      <c r="G8" s="42"/>
      <c r="H8" s="42"/>
      <c r="I8" s="43">
        <v>562.91999999999996</v>
      </c>
    </row>
    <row r="9" spans="1:9" x14ac:dyDescent="0.3">
      <c r="A9" s="38">
        <v>3</v>
      </c>
      <c r="B9" s="39">
        <v>2015</v>
      </c>
      <c r="C9" s="39" t="s">
        <v>84</v>
      </c>
      <c r="D9" s="40"/>
      <c r="E9" s="41" t="s">
        <v>90</v>
      </c>
      <c r="F9" s="42" t="s">
        <v>91</v>
      </c>
      <c r="G9" s="42">
        <v>201</v>
      </c>
      <c r="H9" s="66">
        <v>42185</v>
      </c>
      <c r="I9" s="43">
        <v>4326.21</v>
      </c>
    </row>
    <row r="10" spans="1:9" x14ac:dyDescent="0.3">
      <c r="A10" s="38"/>
      <c r="B10" s="39"/>
      <c r="C10" s="39"/>
      <c r="D10" s="40"/>
      <c r="E10" s="41"/>
      <c r="F10" s="42"/>
      <c r="G10" s="42"/>
      <c r="H10" s="42"/>
      <c r="I10" s="43"/>
    </row>
    <row r="11" spans="1:9" x14ac:dyDescent="0.3">
      <c r="A11" s="38"/>
      <c r="B11" s="39"/>
      <c r="C11" s="39"/>
      <c r="D11" s="40"/>
      <c r="E11" s="41"/>
      <c r="F11" s="42"/>
      <c r="G11" s="42"/>
      <c r="H11" s="42"/>
      <c r="I11" s="43"/>
    </row>
    <row r="12" spans="1:9" x14ac:dyDescent="0.3">
      <c r="A12" s="38"/>
      <c r="B12" s="39"/>
      <c r="C12" s="39"/>
      <c r="D12" s="40"/>
      <c r="E12" s="41"/>
      <c r="F12" s="42"/>
      <c r="G12" s="42"/>
      <c r="H12" s="42"/>
      <c r="I12" s="43"/>
    </row>
    <row r="13" spans="1:9" x14ac:dyDescent="0.3">
      <c r="A13" s="38"/>
      <c r="B13" s="39"/>
      <c r="C13" s="39"/>
      <c r="D13" s="40"/>
      <c r="E13" s="41"/>
      <c r="F13" s="42"/>
      <c r="G13" s="42"/>
      <c r="H13" s="42"/>
      <c r="I13" s="43"/>
    </row>
    <row r="14" spans="1:9" x14ac:dyDescent="0.3">
      <c r="A14" s="38"/>
      <c r="B14" s="39"/>
      <c r="C14" s="39"/>
      <c r="D14" s="40"/>
      <c r="E14" s="41"/>
      <c r="F14" s="42"/>
      <c r="G14" s="42"/>
      <c r="H14" s="42"/>
      <c r="I14" s="43"/>
    </row>
    <row r="15" spans="1:9" x14ac:dyDescent="0.3">
      <c r="A15" s="38"/>
      <c r="B15" s="145" t="s">
        <v>81</v>
      </c>
      <c r="C15" s="146"/>
      <c r="D15" s="146"/>
      <c r="E15" s="146"/>
      <c r="F15" s="146"/>
      <c r="G15" s="146"/>
      <c r="H15" s="147"/>
      <c r="I15" s="43">
        <f>1306.8*2</f>
        <v>2613.6</v>
      </c>
    </row>
    <row r="16" spans="1:9" ht="15" thickBot="1" x14ac:dyDescent="0.35">
      <c r="A16" s="44"/>
      <c r="B16" s="138" t="s">
        <v>69</v>
      </c>
      <c r="C16" s="139"/>
      <c r="D16" s="139"/>
      <c r="E16" s="139"/>
      <c r="F16" s="139"/>
      <c r="G16" s="139"/>
      <c r="H16" s="140"/>
      <c r="I16" s="45">
        <f>'выборка 15'!AQ15+'выборка 15'!AR15</f>
        <v>354.75494999999995</v>
      </c>
    </row>
    <row r="17" spans="1:9" ht="15" thickBot="1" x14ac:dyDescent="0.35">
      <c r="A17" s="141" t="s">
        <v>70</v>
      </c>
      <c r="B17" s="142"/>
      <c r="C17" s="142"/>
      <c r="D17" s="46"/>
      <c r="E17" s="46"/>
      <c r="F17" s="46"/>
      <c r="G17" s="46"/>
      <c r="H17" s="46"/>
      <c r="I17" s="47">
        <f>SUM(I7:I16)</f>
        <v>13227.524950000001</v>
      </c>
    </row>
    <row r="18" spans="1:9" x14ac:dyDescent="0.3">
      <c r="A18" s="143"/>
      <c r="B18" s="143"/>
      <c r="C18" s="144"/>
      <c r="D18" s="144"/>
      <c r="E18" s="144"/>
      <c r="F18" s="144"/>
      <c r="G18" s="144"/>
      <c r="H18" s="144"/>
      <c r="I18" s="144"/>
    </row>
    <row r="22" spans="1:9" ht="14.4" x14ac:dyDescent="0.3">
      <c r="A22" s="136" t="s">
        <v>93</v>
      </c>
      <c r="B22" s="136"/>
      <c r="C22" s="136"/>
      <c r="D22" s="136"/>
      <c r="E22" s="136"/>
      <c r="F22" s="136"/>
      <c r="G22" s="136"/>
      <c r="H22" s="136"/>
      <c r="I22" s="136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2023г.</vt:lpstr>
      <vt:lpstr>Р И С расход 2023г.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2024-03-25T08:30:55Z</cp:lastPrinted>
  <dcterms:created xsi:type="dcterms:W3CDTF">2015-02-24T21:57:31Z</dcterms:created>
  <dcterms:modified xsi:type="dcterms:W3CDTF">2024-03-26T09:26:08Z</dcterms:modified>
</cp:coreProperties>
</file>