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FEFF1C6D-C065-4A52-B25F-57625EF1216A}" xr6:coauthVersionLast="46" xr6:coauthVersionMax="46" xr10:uidLastSave="{00000000-0000-0000-0000-000000000000}"/>
  <bookViews>
    <workbookView xWindow="-108" yWindow="-108" windowWidth="23256" windowHeight="12576" tabRatio="509" firstSheet="2" activeTab="2" xr2:uid="{00000000-000D-0000-FFFF-FFFF00000000}"/>
  </bookViews>
  <sheets>
    <sheet name="выборка 15" sheetId="3" state="hidden" r:id="rId1"/>
    <sheet name="общий отчет по дому за 15 г" sheetId="1" state="hidden" r:id="rId2"/>
    <sheet name="Р И С отчет 2023г." sheetId="9" r:id="rId3"/>
    <sheet name="Р И С расход 2023г." sheetId="10" r:id="rId4"/>
    <sheet name="отчет сод. жилья" sheetId="5" state="hidden" r:id="rId5"/>
    <sheet name="расход по дому ТО" sheetId="6" state="hidden" r:id="rId6"/>
  </sheets>
  <calcPr calcId="191029"/>
</workbook>
</file>

<file path=xl/calcChain.xml><?xml version="1.0" encoding="utf-8"?>
<calcChain xmlns="http://schemas.openxmlformats.org/spreadsheetml/2006/main">
  <c r="F17" i="10" l="1"/>
  <c r="D5" i="9" l="1"/>
  <c r="D8" i="9" s="1"/>
  <c r="B8" i="9"/>
  <c r="C8" i="9"/>
  <c r="D11" i="9" l="1"/>
  <c r="AM9" i="3"/>
  <c r="D10" i="5" l="1"/>
  <c r="D9" i="5"/>
  <c r="E8" i="1"/>
  <c r="E7" i="1"/>
  <c r="AK15" i="3"/>
  <c r="AI15" i="3"/>
  <c r="AN15" i="3"/>
  <c r="S15" i="3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P14" i="3"/>
  <c r="AP13" i="3"/>
  <c r="AP12" i="3"/>
  <c r="AP11" i="3"/>
  <c r="AP10" i="3"/>
  <c r="AP9" i="3"/>
  <c r="AP8" i="3"/>
  <c r="AP7" i="3"/>
  <c r="AP6" i="3"/>
  <c r="AP5" i="3"/>
  <c r="AP4" i="3"/>
  <c r="AP3" i="3"/>
  <c r="AO14" i="3"/>
  <c r="AQ14" i="3" s="1"/>
  <c r="AO13" i="3"/>
  <c r="AQ13" i="3" s="1"/>
  <c r="AO12" i="3"/>
  <c r="AQ12" i="3" s="1"/>
  <c r="AO11" i="3"/>
  <c r="AQ11" i="3" s="1"/>
  <c r="AO10" i="3"/>
  <c r="AQ10" i="3" s="1"/>
  <c r="AO9" i="3"/>
  <c r="AQ9" i="3" s="1"/>
  <c r="AO8" i="3"/>
  <c r="AQ8" i="3" s="1"/>
  <c r="AO7" i="3"/>
  <c r="AQ7" i="3" s="1"/>
  <c r="AO6" i="3"/>
  <c r="AQ6" i="3" s="1"/>
  <c r="AO5" i="3"/>
  <c r="AQ5" i="3" s="1"/>
  <c r="AO4" i="3"/>
  <c r="AQ4" i="3" s="1"/>
  <c r="AL14" i="3"/>
  <c r="AL13" i="3"/>
  <c r="AL12" i="3"/>
  <c r="AL11" i="3"/>
  <c r="AL10" i="3"/>
  <c r="AL9" i="3"/>
  <c r="AL8" i="3"/>
  <c r="AL7" i="3"/>
  <c r="AL6" i="3"/>
  <c r="AL5" i="3"/>
  <c r="AL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Q3" i="3" s="1"/>
  <c r="AL3" i="3"/>
  <c r="M3" i="3"/>
  <c r="H3" i="3"/>
  <c r="N3" i="3" s="1"/>
  <c r="E3" i="3"/>
  <c r="Q15" i="3" l="1"/>
  <c r="AP15" i="3"/>
  <c r="T15" i="3"/>
  <c r="AQ15" i="3"/>
  <c r="G15" i="3"/>
  <c r="D15" i="3"/>
  <c r="C22" i="5" l="1"/>
  <c r="B22" i="5"/>
  <c r="C8" i="1" s="1"/>
  <c r="I16" i="6"/>
  <c r="I17" i="6" s="1"/>
  <c r="D8" i="5" s="1"/>
  <c r="D14" i="5" s="1"/>
  <c r="F8" i="1"/>
  <c r="D8" i="1"/>
  <c r="E6" i="1"/>
  <c r="AM15" i="3" l="1"/>
  <c r="AJ15" i="3"/>
  <c r="AO15" i="3"/>
  <c r="C8" i="5" s="1"/>
  <c r="AL15" i="3"/>
  <c r="B8" i="5" s="1"/>
  <c r="B14" i="5" s="1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6" i="1" l="1"/>
  <c r="C14" i="5"/>
  <c r="N15" i="3"/>
  <c r="D7" i="1" l="1"/>
  <c r="F7" i="1"/>
  <c r="D6" i="1"/>
  <c r="F6" i="1" l="1"/>
</calcChain>
</file>

<file path=xl/sharedStrings.xml><?xml version="1.0" encoding="utf-8"?>
<sst xmlns="http://schemas.openxmlformats.org/spreadsheetml/2006/main" count="174" uniqueCount="134">
  <si>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</si>
  <si>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</si>
  <si>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</si>
  <si>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</si>
  <si>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</si>
  <si>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</si>
  <si>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</si>
  <si>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</si>
  <si>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</si>
  <si>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</si>
  <si>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</si>
  <si>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</si>
  <si>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</si>
  <si>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</si>
  <si>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</si>
  <si>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</si>
  <si>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</si>
  <si>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</si>
  <si>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</si>
  <si>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</si>
  <si>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</si>
  <si>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</si>
  <si>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</si>
  <si>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</si>
  <si>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</si>
  <si>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</si>
  <si>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</si>
  <si>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</si>
  <si>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</si>
  <si>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</si>
  <si>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</si>
  <si>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</si>
  <si>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</si>
  <si>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</si>
  <si>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</si>
  <si>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</si>
  <si>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</si>
  <si>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</si>
  <si>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</si>
  <si>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</si>
  <si>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</si>
  <si>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</si>
  <si>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</si>
  <si>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</si>
  <si>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</si>
  <si>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</si>
  <si>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</si>
  <si>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</si>
  <si>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</si>
  <si>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</si>
  <si>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</si>
  <si>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</si>
  <si>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</si>
  <si>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</si>
  <si>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</si>
  <si>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</si>
  <si>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</si>
  <si>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</si>
  <si>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</si>
  <si>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</si>
  <si>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</si>
  <si>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</si>
  <si>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</si>
  <si>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</si>
  <si>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</si>
  <si>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</si>
  <si>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</si>
  <si>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</si>
  <si>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</si>
  <si>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</si>
  <si>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</si>
  <si>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</si>
  <si>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</si>
  <si>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</si>
  <si>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Москатова, 1</t>
  </si>
  <si>
    <t>в доме по адресу ул. Москатова, 1</t>
  </si>
  <si>
    <t>Полученно антена</t>
  </si>
  <si>
    <t>начислено за дымоходы и вент каналы. Жил.</t>
  </si>
  <si>
    <t>Итого</t>
  </si>
  <si>
    <t>получено за дымоходы и вент каналы. Жил</t>
  </si>
  <si>
    <t>Остаток денежных средств дома на 01.06.2015 г</t>
  </si>
  <si>
    <t>июнь</t>
  </si>
  <si>
    <t>подъезд №4</t>
  </si>
  <si>
    <t>Устранение засора труб КНС</t>
  </si>
  <si>
    <t>Объем выполненых работ</t>
  </si>
  <si>
    <t>ф 100мм -1 м/п</t>
  </si>
  <si>
    <t>Ремонт внутридомовой системы ЦО</t>
  </si>
  <si>
    <t>Ревизия задвижек ф 80 -2 шт. Установка и снятие заглушек ф 80 мм -2 шт с их изготовлением. Смена резины прокладок на фланцевых соед . Ф 80 мм-4 шт.</t>
  </si>
  <si>
    <t>Гидравлическое испытание внутридомовой системы ЦО</t>
  </si>
  <si>
    <t>2120 м/п</t>
  </si>
  <si>
    <t xml:space="preserve">Гидравлическое испытание ввода и узла управления ЦО </t>
  </si>
  <si>
    <t>ф 100мм -25 м/п</t>
  </si>
  <si>
    <t>Гидравлическое испытание теплообменника ф 114 мм, L - 2 м/п 8 секц.</t>
  </si>
  <si>
    <t>159 м/п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</si>
  <si>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</si>
  <si>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</si>
  <si>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</si>
  <si>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Москатова, 1</t>
  </si>
  <si>
    <t>Остаток денежных средств дома на 31.07.2015 г</t>
  </si>
  <si>
    <t>в доме по  адресу ул. Москатова, 1  за период с 01.06.2015 по 31.07.2015гг.</t>
  </si>
  <si>
    <t>Остаток денежных средств дома на 31.12.2015 г</t>
  </si>
  <si>
    <t>Ремонт и Содержание жилья</t>
  </si>
  <si>
    <t xml:space="preserve"> итого</t>
  </si>
  <si>
    <t>январь</t>
  </si>
  <si>
    <t>апрель</t>
  </si>
  <si>
    <t>установка заглушек</t>
  </si>
  <si>
    <t>территория</t>
  </si>
  <si>
    <t>июль</t>
  </si>
  <si>
    <t>гидравлические испытания</t>
  </si>
  <si>
    <t>сентябрь</t>
  </si>
  <si>
    <t>периодическая проверка общедомовых вентканалов</t>
  </si>
  <si>
    <t>октябрь</t>
  </si>
  <si>
    <t>ноябрь</t>
  </si>
  <si>
    <t>ЦО</t>
  </si>
  <si>
    <t>декабрь</t>
  </si>
  <si>
    <t>доставка пескопасты</t>
  </si>
  <si>
    <t>Информация о собранных и израсходованных денежных средствах по статье "Ремонт и Содержание  Жилья" за период с 01.01.2023 г по 31.12.2023 г по адресу  ул. Москатова, 1</t>
  </si>
  <si>
    <t>Переходящее сальдо на 01.01.2023 г.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</si>
  <si>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</si>
  <si>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</si>
  <si>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выполненных работах по статье "Ремонт и  Содержание жилья"  за период с  01.01.2023г по 31.12.2023 г по адресу  ул.  Москатова, 1</t>
  </si>
  <si>
    <t>ремонт контейнера</t>
  </si>
  <si>
    <t>укрепление перил</t>
  </si>
  <si>
    <t>февраль</t>
  </si>
  <si>
    <t>кв.53 кровля</t>
  </si>
  <si>
    <t>ремонт кровли</t>
  </si>
  <si>
    <t>март</t>
  </si>
  <si>
    <t>стяжка ступеней</t>
  </si>
  <si>
    <t>ЦО, ввод, теплообменник</t>
  </si>
  <si>
    <t>бетонирование люков</t>
  </si>
  <si>
    <t>промывка и запуск</t>
  </si>
  <si>
    <t>кв.6-10 ЦО</t>
  </si>
  <si>
    <t>смена труб ф25мм</t>
  </si>
  <si>
    <t>кв.13 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</si>
</sst>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2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20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0" xfId="0" applyFont="1" applyBorder="1"/>
    <xf numFmtId="0" fontId="4" fillId="0" borderId="12" xfId="0" applyFont="1" applyBorder="1"/>
    <xf numFmtId="2" fontId="4" fillId="0" borderId="12" xfId="0" applyNumberFormat="1" applyFont="1" applyBorder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5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164" fontId="0" fillId="0" borderId="27" xfId="0" applyNumberFormat="1" applyBorder="1" applyAlignment="1">
      <alignment vertical="center"/>
    </xf>
    <xf numFmtId="164" fontId="4" fillId="0" borderId="10" xfId="0" applyNumberFormat="1" applyFont="1" applyBorder="1"/>
    <xf numFmtId="164" fontId="4" fillId="0" borderId="14" xfId="0" applyNumberFormat="1" applyFont="1" applyBorder="1"/>
    <xf numFmtId="2" fontId="0" fillId="2" borderId="3" xfId="0" applyNumberFormat="1" applyFill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5" xfId="0" applyBorder="1"/>
    <xf numFmtId="0" fontId="1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1" fillId="0" borderId="13" xfId="0" applyFont="1" applyBorder="1" applyAlignment="1">
      <alignment wrapText="1"/>
    </xf>
    <xf numFmtId="0" fontId="0" fillId="0" borderId="13" xfId="0" applyBorder="1"/>
    <xf numFmtId="0" fontId="0" fillId="0" borderId="11" xfId="0" applyBorder="1"/>
    <xf numFmtId="0" fontId="4" fillId="0" borderId="0" xfId="0" applyFont="1"/>
    <xf numFmtId="2" fontId="4" fillId="0" borderId="0" xfId="0" applyNumberFormat="1" applyFont="1"/>
    <xf numFmtId="2" fontId="0" fillId="0" borderId="4" xfId="0" applyNumberFormat="1" applyBorder="1" applyAlignment="1">
      <alignment vertical="center"/>
    </xf>
    <xf numFmtId="0" fontId="1" fillId="2" borderId="20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0" borderId="31" xfId="0" applyNumberFormat="1" applyBorder="1"/>
    <xf numFmtId="2" fontId="0" fillId="0" borderId="33" xfId="0" applyNumberFormat="1" applyBorder="1"/>
    <xf numFmtId="2" fontId="0" fillId="0" borderId="25" xfId="0" applyNumberFormat="1" applyBorder="1"/>
    <xf numFmtId="0" fontId="10" fillId="0" borderId="0" xfId="0" applyFont="1"/>
    <xf numFmtId="4" fontId="11" fillId="0" borderId="12" xfId="0" applyNumberFormat="1" applyFont="1" applyBorder="1"/>
    <xf numFmtId="49" fontId="10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4" fontId="10" fillId="0" borderId="0" xfId="0" applyNumberFormat="1" applyFont="1"/>
    <xf numFmtId="0" fontId="9" fillId="0" borderId="0" xfId="0" applyFont="1" applyAlignment="1">
      <alignment horizontal="center" vertical="center" wrapText="1"/>
    </xf>
    <xf numFmtId="4" fontId="12" fillId="3" borderId="25" xfId="0" applyNumberFormat="1" applyFont="1" applyFill="1" applyBorder="1" applyAlignment="1">
      <alignment horizontal="right" vertical="top"/>
    </xf>
    <xf numFmtId="4" fontId="10" fillId="0" borderId="25" xfId="0" applyNumberFormat="1" applyFont="1" applyBorder="1" applyAlignment="1">
      <alignment horizontal="right" vertical="top"/>
    </xf>
    <xf numFmtId="4" fontId="10" fillId="0" borderId="19" xfId="0" applyNumberFormat="1" applyFont="1" applyBorder="1"/>
    <xf numFmtId="0" fontId="13" fillId="0" borderId="0" xfId="0" applyFont="1"/>
    <xf numFmtId="0" fontId="11" fillId="0" borderId="0" xfId="0" applyFont="1" applyAlignment="1">
      <alignment horizontal="left"/>
    </xf>
    <xf numFmtId="4" fontId="11" fillId="0" borderId="0" xfId="0" applyNumberFormat="1" applyFont="1"/>
    <xf numFmtId="0" fontId="14" fillId="0" borderId="15" xfId="0" applyFont="1" applyBorder="1" applyAlignment="1">
      <alignment wrapText="1"/>
    </xf>
    <xf numFmtId="0" fontId="15" fillId="0" borderId="16" xfId="0" applyFont="1" applyBorder="1" applyAlignment="1">
      <alignment horizontal="center" vertical="center" wrapText="1"/>
    </xf>
    <xf numFmtId="0" fontId="15" fillId="0" borderId="1" xfId="0" applyFont="1" applyBorder="1"/>
    <xf numFmtId="0" fontId="14" fillId="0" borderId="1" xfId="0" applyFont="1" applyBorder="1"/>
    <xf numFmtId="4" fontId="16" fillId="0" borderId="1" xfId="0" applyNumberFormat="1" applyFont="1" applyBorder="1"/>
    <xf numFmtId="0" fontId="16" fillId="0" borderId="3" xfId="0" applyFont="1" applyBorder="1"/>
    <xf numFmtId="4" fontId="14" fillId="0" borderId="3" xfId="0" applyNumberFormat="1" applyFont="1" applyBorder="1"/>
    <xf numFmtId="4" fontId="14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wrapText="1"/>
    </xf>
    <xf numFmtId="4" fontId="14" fillId="0" borderId="1" xfId="0" applyNumberFormat="1" applyFont="1" applyBorder="1"/>
    <xf numFmtId="0" fontId="16" fillId="0" borderId="20" xfId="0" applyFont="1" applyBorder="1"/>
    <xf numFmtId="4" fontId="16" fillId="0" borderId="12" xfId="0" applyNumberFormat="1" applyFont="1" applyBorder="1"/>
    <xf numFmtId="4" fontId="16" fillId="0" borderId="17" xfId="0" applyNumberFormat="1" applyFont="1" applyBorder="1"/>
    <xf numFmtId="0" fontId="14" fillId="0" borderId="0" xfId="0" applyFont="1"/>
    <xf numFmtId="2" fontId="16" fillId="0" borderId="0" xfId="0" applyNumberFormat="1" applyFont="1" applyAlignment="1">
      <alignment wrapText="1"/>
    </xf>
    <xf numFmtId="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6" fillId="0" borderId="0" xfId="0" applyFont="1"/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center"/>
    </xf>
    <xf numFmtId="49" fontId="18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4" fontId="19" fillId="3" borderId="33" xfId="0" applyNumberFormat="1" applyFont="1" applyFill="1" applyBorder="1" applyAlignment="1">
      <alignment horizontal="right" vertical="top"/>
    </xf>
    <xf numFmtId="0" fontId="18" fillId="0" borderId="2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4" fontId="19" fillId="3" borderId="25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5"/>
  <sheetViews>
    <sheetView topLeftCell="Y1" workbookViewId="0">
      <selection activeCell="AK13" sqref="AK13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7" width="12.109375" customWidth="1"/>
    <col min="18" max="20" width="11.88671875" customWidth="1"/>
    <col min="21" max="21" width="10.109375" customWidth="1"/>
    <col min="22" max="22" width="10.5546875" customWidth="1"/>
  </cols>
  <sheetData>
    <row r="1" spans="1:43" ht="14.4" thickBot="1" x14ac:dyDescent="0.35"/>
    <row r="2" spans="1:43" ht="55.5" customHeight="1" thickBot="1" x14ac:dyDescent="0.35">
      <c r="A2" s="13" t="s">
        <v>23</v>
      </c>
      <c r="B2" s="14" t="s">
        <v>24</v>
      </c>
      <c r="C2" s="14" t="s">
        <v>25</v>
      </c>
      <c r="D2" s="14" t="s">
        <v>27</v>
      </c>
      <c r="E2" s="16" t="s">
        <v>34</v>
      </c>
      <c r="F2" s="14" t="s">
        <v>26</v>
      </c>
      <c r="G2" s="14" t="s">
        <v>28</v>
      </c>
      <c r="H2" s="16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6" t="s">
        <v>32</v>
      </c>
      <c r="N2" s="16" t="s">
        <v>33</v>
      </c>
      <c r="O2" s="14" t="s">
        <v>36</v>
      </c>
      <c r="P2" s="14" t="s">
        <v>77</v>
      </c>
      <c r="Q2" s="14" t="s">
        <v>78</v>
      </c>
      <c r="R2" s="14" t="s">
        <v>37</v>
      </c>
      <c r="S2" s="14" t="s">
        <v>79</v>
      </c>
      <c r="T2" s="14" t="s">
        <v>78</v>
      </c>
      <c r="U2" s="14" t="s">
        <v>38</v>
      </c>
      <c r="V2" s="14" t="s">
        <v>39</v>
      </c>
      <c r="W2" s="14" t="s">
        <v>40</v>
      </c>
      <c r="X2" s="14" t="s">
        <v>41</v>
      </c>
      <c r="Y2" s="14" t="s">
        <v>42</v>
      </c>
      <c r="Z2" s="14" t="s">
        <v>43</v>
      </c>
      <c r="AA2" s="14" t="s">
        <v>44</v>
      </c>
      <c r="AB2" s="14" t="s">
        <v>45</v>
      </c>
      <c r="AC2" s="14" t="s">
        <v>46</v>
      </c>
      <c r="AD2" s="14" t="s">
        <v>47</v>
      </c>
      <c r="AE2" s="14" t="s">
        <v>48</v>
      </c>
      <c r="AF2" s="14" t="s">
        <v>49</v>
      </c>
      <c r="AG2" s="14" t="s">
        <v>50</v>
      </c>
      <c r="AH2" s="15" t="s">
        <v>51</v>
      </c>
      <c r="AI2" s="53" t="s">
        <v>76</v>
      </c>
      <c r="AJ2" s="14" t="s">
        <v>54</v>
      </c>
      <c r="AK2" s="14" t="s">
        <v>27</v>
      </c>
      <c r="AL2" s="16" t="s">
        <v>34</v>
      </c>
      <c r="AM2" s="14" t="s">
        <v>55</v>
      </c>
      <c r="AN2" s="14" t="s">
        <v>28</v>
      </c>
      <c r="AO2" s="16" t="s">
        <v>35</v>
      </c>
      <c r="AP2" s="16" t="s">
        <v>71</v>
      </c>
      <c r="AQ2" s="16" t="s">
        <v>33</v>
      </c>
    </row>
    <row r="3" spans="1:43" x14ac:dyDescent="0.3">
      <c r="A3" s="12" t="s">
        <v>74</v>
      </c>
      <c r="B3" s="5">
        <v>2685.7</v>
      </c>
      <c r="C3" s="5">
        <v>0</v>
      </c>
      <c r="D3" s="5">
        <v>0</v>
      </c>
      <c r="E3" s="17">
        <f>C3+D3</f>
        <v>0</v>
      </c>
      <c r="F3" s="5">
        <v>0</v>
      </c>
      <c r="G3" s="5">
        <v>0</v>
      </c>
      <c r="H3" s="17">
        <f>F3+G3</f>
        <v>0</v>
      </c>
      <c r="I3" s="5">
        <v>0</v>
      </c>
      <c r="J3" s="5">
        <v>0</v>
      </c>
      <c r="K3" s="5">
        <v>0</v>
      </c>
      <c r="L3" s="5">
        <v>0</v>
      </c>
      <c r="M3" s="17">
        <f>(I3+J3+L3)*1.5%</f>
        <v>0</v>
      </c>
      <c r="N3" s="19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17">
        <f>AJ3+AK3</f>
        <v>0</v>
      </c>
      <c r="AM3" s="5">
        <v>0</v>
      </c>
      <c r="AN3" s="5">
        <v>0</v>
      </c>
      <c r="AO3" s="17">
        <f>AM3+AN3</f>
        <v>0</v>
      </c>
      <c r="AP3" s="44">
        <f>(AF3+AI3)*1.5%</f>
        <v>0</v>
      </c>
      <c r="AQ3" s="19">
        <f>AO3*1.5%</f>
        <v>0</v>
      </c>
    </row>
    <row r="4" spans="1:43" x14ac:dyDescent="0.3">
      <c r="A4" s="12" t="s">
        <v>74</v>
      </c>
      <c r="B4" s="5">
        <v>2685.7</v>
      </c>
      <c r="C4" s="5">
        <v>0</v>
      </c>
      <c r="D4" s="5">
        <v>0</v>
      </c>
      <c r="E4" s="17">
        <f t="shared" ref="E4:E14" si="0">C4+D4</f>
        <v>0</v>
      </c>
      <c r="F4" s="5">
        <v>0</v>
      </c>
      <c r="G4" s="5">
        <v>0</v>
      </c>
      <c r="H4" s="17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7">
        <f t="shared" ref="M4:M14" si="2">(I4+J4+L4)*1.5%</f>
        <v>0</v>
      </c>
      <c r="N4" s="19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17">
        <f t="shared" ref="AL4:AL14" si="4">AJ4+AK4</f>
        <v>0</v>
      </c>
      <c r="AM4" s="5">
        <v>0</v>
      </c>
      <c r="AN4" s="5">
        <v>0</v>
      </c>
      <c r="AO4" s="17">
        <f t="shared" ref="AO4:AO14" si="5">AM4+AN4</f>
        <v>0</v>
      </c>
      <c r="AP4" s="44">
        <f t="shared" ref="AP4:AP14" si="6">(AF4+AI4)*1.5%</f>
        <v>0</v>
      </c>
      <c r="AQ4" s="19">
        <f t="shared" ref="AQ4:AQ14" si="7">AO4*1.5%</f>
        <v>0</v>
      </c>
    </row>
    <row r="5" spans="1:43" x14ac:dyDescent="0.3">
      <c r="A5" s="12" t="s">
        <v>74</v>
      </c>
      <c r="B5" s="5">
        <v>2685.7</v>
      </c>
      <c r="C5" s="5">
        <v>0</v>
      </c>
      <c r="D5" s="5">
        <v>0</v>
      </c>
      <c r="E5" s="17">
        <f t="shared" si="0"/>
        <v>0</v>
      </c>
      <c r="F5" s="5">
        <v>0</v>
      </c>
      <c r="G5" s="5">
        <v>0</v>
      </c>
      <c r="H5" s="17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7">
        <f t="shared" si="2"/>
        <v>0</v>
      </c>
      <c r="N5" s="19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17">
        <f t="shared" si="4"/>
        <v>0</v>
      </c>
      <c r="AM5" s="5">
        <v>0</v>
      </c>
      <c r="AN5" s="5">
        <v>0</v>
      </c>
      <c r="AO5" s="17">
        <f t="shared" si="5"/>
        <v>0</v>
      </c>
      <c r="AP5" s="44">
        <f t="shared" si="6"/>
        <v>0</v>
      </c>
      <c r="AQ5" s="19">
        <f t="shared" si="7"/>
        <v>0</v>
      </c>
    </row>
    <row r="6" spans="1:43" x14ac:dyDescent="0.3">
      <c r="A6" s="12" t="s">
        <v>74</v>
      </c>
      <c r="B6" s="5">
        <v>2685.7</v>
      </c>
      <c r="C6" s="5">
        <v>0</v>
      </c>
      <c r="D6" s="5">
        <v>0</v>
      </c>
      <c r="E6" s="17">
        <f t="shared" si="0"/>
        <v>0</v>
      </c>
      <c r="F6" s="5">
        <v>0</v>
      </c>
      <c r="G6" s="5">
        <v>0</v>
      </c>
      <c r="H6" s="17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7">
        <f t="shared" si="2"/>
        <v>0</v>
      </c>
      <c r="N6" s="19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17">
        <f t="shared" si="4"/>
        <v>0</v>
      </c>
      <c r="AM6" s="5">
        <v>0</v>
      </c>
      <c r="AN6" s="5">
        <v>0</v>
      </c>
      <c r="AO6" s="17">
        <f t="shared" si="5"/>
        <v>0</v>
      </c>
      <c r="AP6" s="44">
        <f t="shared" si="6"/>
        <v>0</v>
      </c>
      <c r="AQ6" s="19">
        <f t="shared" si="7"/>
        <v>0</v>
      </c>
    </row>
    <row r="7" spans="1:43" x14ac:dyDescent="0.3">
      <c r="A7" s="12" t="s">
        <v>74</v>
      </c>
      <c r="B7" s="5">
        <v>2685.7</v>
      </c>
      <c r="C7" s="5">
        <v>0</v>
      </c>
      <c r="D7" s="5">
        <v>0</v>
      </c>
      <c r="E7" s="17">
        <f t="shared" si="0"/>
        <v>0</v>
      </c>
      <c r="F7" s="5">
        <v>0</v>
      </c>
      <c r="G7" s="5">
        <v>0</v>
      </c>
      <c r="H7" s="17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7">
        <f t="shared" si="2"/>
        <v>0</v>
      </c>
      <c r="N7" s="19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17">
        <f t="shared" si="4"/>
        <v>0</v>
      </c>
      <c r="AM7" s="5">
        <v>0</v>
      </c>
      <c r="AN7" s="5">
        <v>0</v>
      </c>
      <c r="AO7" s="17">
        <f t="shared" si="5"/>
        <v>0</v>
      </c>
      <c r="AP7" s="44">
        <f t="shared" si="6"/>
        <v>0</v>
      </c>
      <c r="AQ7" s="19">
        <f t="shared" si="7"/>
        <v>0</v>
      </c>
    </row>
    <row r="8" spans="1:43" x14ac:dyDescent="0.3">
      <c r="A8" s="12" t="s">
        <v>74</v>
      </c>
      <c r="B8" s="5">
        <v>2685.7</v>
      </c>
      <c r="C8" s="2">
        <v>11387.41</v>
      </c>
      <c r="D8" s="2">
        <v>4809.7700000000004</v>
      </c>
      <c r="E8" s="17">
        <f t="shared" si="0"/>
        <v>16197.18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2">
        <v>1503.95</v>
      </c>
      <c r="P8" s="2">
        <v>725.48</v>
      </c>
      <c r="Q8" s="5">
        <f t="shared" ref="Q8:Q14" si="8">O8+P8</f>
        <v>2229.4300000000003</v>
      </c>
      <c r="R8" s="2">
        <v>0</v>
      </c>
      <c r="S8" s="2">
        <v>0</v>
      </c>
      <c r="T8" s="5">
        <f t="shared" ref="T8:T14" si="9">R8+S8</f>
        <v>0</v>
      </c>
      <c r="U8" s="2">
        <v>0</v>
      </c>
      <c r="V8" s="2">
        <v>0</v>
      </c>
      <c r="W8" s="2">
        <v>0</v>
      </c>
      <c r="X8" s="2">
        <v>0</v>
      </c>
      <c r="Y8" s="2">
        <v>5102.83</v>
      </c>
      <c r="Z8" s="2">
        <v>0</v>
      </c>
      <c r="AA8" s="2">
        <v>0</v>
      </c>
      <c r="AB8" s="2">
        <v>0</v>
      </c>
      <c r="AC8" s="2">
        <v>4834.26</v>
      </c>
      <c r="AD8" s="2">
        <v>0</v>
      </c>
      <c r="AE8" s="2">
        <v>295.47000000000003</v>
      </c>
      <c r="AF8" s="2">
        <v>0</v>
      </c>
      <c r="AG8" s="2">
        <v>5747.44</v>
      </c>
      <c r="AH8" s="2">
        <v>0</v>
      </c>
      <c r="AI8" s="2">
        <v>0</v>
      </c>
      <c r="AJ8" s="2">
        <v>12918.26</v>
      </c>
      <c r="AK8" s="2">
        <v>5456.37</v>
      </c>
      <c r="AL8" s="17">
        <f t="shared" si="4"/>
        <v>18374.63</v>
      </c>
      <c r="AM8" s="2">
        <v>0</v>
      </c>
      <c r="AN8" s="2">
        <v>0</v>
      </c>
      <c r="AO8" s="17">
        <f t="shared" si="5"/>
        <v>0</v>
      </c>
      <c r="AP8" s="44">
        <f t="shared" si="6"/>
        <v>0</v>
      </c>
      <c r="AQ8" s="19">
        <f t="shared" si="7"/>
        <v>0</v>
      </c>
    </row>
    <row r="9" spans="1:43" x14ac:dyDescent="0.3">
      <c r="A9" s="12" t="s">
        <v>74</v>
      </c>
      <c r="B9" s="5">
        <v>2685.7</v>
      </c>
      <c r="C9" s="2">
        <v>0</v>
      </c>
      <c r="D9" s="2">
        <v>0</v>
      </c>
      <c r="E9" s="17">
        <f t="shared" si="0"/>
        <v>0</v>
      </c>
      <c r="F9" s="2">
        <v>10216.56</v>
      </c>
      <c r="G9" s="2">
        <v>0</v>
      </c>
      <c r="H9" s="17">
        <f t="shared" si="1"/>
        <v>10216.56</v>
      </c>
      <c r="I9" s="2">
        <v>0</v>
      </c>
      <c r="J9" s="2">
        <v>17594.95</v>
      </c>
      <c r="K9" s="2">
        <v>0</v>
      </c>
      <c r="L9" s="2">
        <v>0</v>
      </c>
      <c r="M9" s="17">
        <f t="shared" si="2"/>
        <v>263.92425000000003</v>
      </c>
      <c r="N9" s="19">
        <f t="shared" si="3"/>
        <v>153.24839999999998</v>
      </c>
      <c r="O9" s="2">
        <v>1611.42</v>
      </c>
      <c r="P9" s="2">
        <v>0</v>
      </c>
      <c r="Q9" s="5">
        <f t="shared" si="8"/>
        <v>1611.42</v>
      </c>
      <c r="R9" s="2">
        <v>1685.37</v>
      </c>
      <c r="S9" s="2">
        <v>0</v>
      </c>
      <c r="T9" s="5">
        <f t="shared" si="9"/>
        <v>1685.37</v>
      </c>
      <c r="U9" s="2">
        <v>0</v>
      </c>
      <c r="V9" s="2">
        <v>0</v>
      </c>
      <c r="W9" s="2">
        <v>0</v>
      </c>
      <c r="X9" s="2">
        <v>0</v>
      </c>
      <c r="Y9" s="2">
        <v>5371.4</v>
      </c>
      <c r="Z9" s="2">
        <v>5700.04</v>
      </c>
      <c r="AA9" s="2">
        <v>0</v>
      </c>
      <c r="AB9" s="2">
        <v>0</v>
      </c>
      <c r="AC9" s="2">
        <v>5049.3999999999996</v>
      </c>
      <c r="AD9" s="2">
        <v>5448.12</v>
      </c>
      <c r="AE9" s="2">
        <v>456.59</v>
      </c>
      <c r="AF9" s="2">
        <v>357.91</v>
      </c>
      <c r="AG9" s="2">
        <v>6096.57</v>
      </c>
      <c r="AH9" s="2">
        <v>6429</v>
      </c>
      <c r="AI9" s="2">
        <v>0</v>
      </c>
      <c r="AJ9" s="2">
        <v>25326.21</v>
      </c>
      <c r="AK9" s="2">
        <v>0</v>
      </c>
      <c r="AL9" s="17">
        <f t="shared" si="4"/>
        <v>25326.21</v>
      </c>
      <c r="AM9" s="2">
        <f>16929.98-7481.03</f>
        <v>9448.9500000000007</v>
      </c>
      <c r="AN9" s="2">
        <v>0</v>
      </c>
      <c r="AO9" s="17">
        <f t="shared" si="5"/>
        <v>9448.9500000000007</v>
      </c>
      <c r="AP9" s="44">
        <f t="shared" si="6"/>
        <v>5.3686500000000006</v>
      </c>
      <c r="AQ9" s="19">
        <f t="shared" si="7"/>
        <v>141.73425</v>
      </c>
    </row>
    <row r="10" spans="1:43" x14ac:dyDescent="0.3">
      <c r="A10" s="12" t="s">
        <v>74</v>
      </c>
      <c r="B10" s="5">
        <v>2685.7</v>
      </c>
      <c r="C10" s="2">
        <v>0</v>
      </c>
      <c r="D10" s="2">
        <v>0</v>
      </c>
      <c r="E10" s="17">
        <f t="shared" si="0"/>
        <v>0</v>
      </c>
      <c r="F10" s="2">
        <v>653.35</v>
      </c>
      <c r="G10" s="2">
        <v>0</v>
      </c>
      <c r="H10" s="17">
        <f t="shared" si="1"/>
        <v>653.35</v>
      </c>
      <c r="I10" s="2">
        <v>0</v>
      </c>
      <c r="J10" s="2">
        <v>8600.9599999999991</v>
      </c>
      <c r="K10" s="2">
        <v>0</v>
      </c>
      <c r="L10" s="2">
        <v>0</v>
      </c>
      <c r="M10" s="17">
        <f t="shared" si="2"/>
        <v>129.01439999999999</v>
      </c>
      <c r="N10" s="19">
        <f t="shared" si="3"/>
        <v>9.8002500000000001</v>
      </c>
      <c r="O10" s="2">
        <v>1611.42</v>
      </c>
      <c r="P10" s="2"/>
      <c r="Q10" s="5">
        <f t="shared" si="8"/>
        <v>1611.42</v>
      </c>
      <c r="R10" s="2">
        <v>1387.05</v>
      </c>
      <c r="S10" s="2"/>
      <c r="T10" s="5">
        <f t="shared" si="9"/>
        <v>1387.05</v>
      </c>
      <c r="U10" s="2">
        <v>0</v>
      </c>
      <c r="V10" s="2">
        <v>0</v>
      </c>
      <c r="W10" s="2">
        <v>0</v>
      </c>
      <c r="X10" s="2">
        <v>0</v>
      </c>
      <c r="Y10" s="2">
        <v>5371.4</v>
      </c>
      <c r="Z10" s="2">
        <v>4626.5</v>
      </c>
      <c r="AA10" s="2">
        <v>0</v>
      </c>
      <c r="AB10" s="2">
        <v>0</v>
      </c>
      <c r="AC10" s="2">
        <v>5049.12</v>
      </c>
      <c r="AD10" s="2">
        <v>42527.15</v>
      </c>
      <c r="AE10" s="2">
        <v>456.59</v>
      </c>
      <c r="AF10" s="2">
        <v>388.54</v>
      </c>
      <c r="AG10" s="2">
        <v>6096.57</v>
      </c>
      <c r="AH10" s="2">
        <v>5249.62</v>
      </c>
      <c r="AI10" s="2">
        <v>0</v>
      </c>
      <c r="AJ10" s="2">
        <v>25326.21</v>
      </c>
      <c r="AK10" s="2">
        <v>0</v>
      </c>
      <c r="AL10" s="17">
        <f t="shared" si="4"/>
        <v>25326.21</v>
      </c>
      <c r="AM10" s="2">
        <v>21220.880000000001</v>
      </c>
      <c r="AN10" s="2">
        <v>0</v>
      </c>
      <c r="AO10" s="17">
        <f t="shared" si="5"/>
        <v>21220.880000000001</v>
      </c>
      <c r="AP10" s="44">
        <f t="shared" si="6"/>
        <v>5.8281000000000001</v>
      </c>
      <c r="AQ10" s="19">
        <f t="shared" si="7"/>
        <v>318.31319999999999</v>
      </c>
    </row>
    <row r="11" spans="1:43" x14ac:dyDescent="0.3">
      <c r="A11" s="12" t="s">
        <v>74</v>
      </c>
      <c r="B11" s="5">
        <v>2685.7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5">
        <f t="shared" si="8"/>
        <v>0</v>
      </c>
      <c r="R11" s="2"/>
      <c r="S11" s="2"/>
      <c r="T11" s="5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7">
        <f t="shared" si="4"/>
        <v>0</v>
      </c>
      <c r="AM11" s="2"/>
      <c r="AN11" s="2"/>
      <c r="AO11" s="17">
        <f t="shared" si="5"/>
        <v>0</v>
      </c>
      <c r="AP11" s="44">
        <f t="shared" si="6"/>
        <v>0</v>
      </c>
      <c r="AQ11" s="19">
        <f t="shared" si="7"/>
        <v>0</v>
      </c>
    </row>
    <row r="12" spans="1:43" x14ac:dyDescent="0.3">
      <c r="A12" s="12" t="s">
        <v>74</v>
      </c>
      <c r="B12" s="5">
        <v>2685.7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7">
        <f t="shared" si="4"/>
        <v>0</v>
      </c>
      <c r="AM12" s="2"/>
      <c r="AN12" s="2"/>
      <c r="AO12" s="17">
        <f t="shared" si="5"/>
        <v>0</v>
      </c>
      <c r="AP12" s="44">
        <f t="shared" si="6"/>
        <v>0</v>
      </c>
      <c r="AQ12" s="19">
        <f t="shared" si="7"/>
        <v>0</v>
      </c>
    </row>
    <row r="13" spans="1:43" x14ac:dyDescent="0.3">
      <c r="A13" s="12" t="s">
        <v>74</v>
      </c>
      <c r="B13" s="5">
        <v>2685.7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7">
        <f t="shared" si="4"/>
        <v>0</v>
      </c>
      <c r="AM13" s="2"/>
      <c r="AN13" s="2"/>
      <c r="AO13" s="17">
        <f t="shared" si="5"/>
        <v>0</v>
      </c>
      <c r="AP13" s="44">
        <f t="shared" si="6"/>
        <v>0</v>
      </c>
      <c r="AQ13" s="19">
        <f t="shared" si="7"/>
        <v>0</v>
      </c>
    </row>
    <row r="14" spans="1:43" ht="14.4" thickBot="1" x14ac:dyDescent="0.35">
      <c r="A14" s="12" t="s">
        <v>74</v>
      </c>
      <c r="B14" s="5">
        <v>2685.7</v>
      </c>
      <c r="C14" s="8"/>
      <c r="D14" s="8"/>
      <c r="E14" s="17">
        <f t="shared" si="0"/>
        <v>0</v>
      </c>
      <c r="F14" s="8"/>
      <c r="G14" s="8"/>
      <c r="H14" s="17">
        <f t="shared" si="1"/>
        <v>0</v>
      </c>
      <c r="I14" s="8"/>
      <c r="J14" s="8"/>
      <c r="K14" s="8"/>
      <c r="L14" s="8"/>
      <c r="M14" s="17">
        <f t="shared" si="2"/>
        <v>0</v>
      </c>
      <c r="N14" s="19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7">
        <f t="shared" si="4"/>
        <v>0</v>
      </c>
      <c r="AM14" s="8"/>
      <c r="AN14" s="8"/>
      <c r="AO14" s="17">
        <f t="shared" si="5"/>
        <v>0</v>
      </c>
      <c r="AP14" s="44">
        <f t="shared" si="6"/>
        <v>0</v>
      </c>
      <c r="AQ14" s="19">
        <f t="shared" si="7"/>
        <v>0</v>
      </c>
    </row>
    <row r="15" spans="1:43" ht="14.4" thickBot="1" x14ac:dyDescent="0.35">
      <c r="A15" s="10" t="s">
        <v>22</v>
      </c>
      <c r="B15" s="9">
        <v>0</v>
      </c>
      <c r="C15" s="9">
        <f t="shared" ref="C15:G15" si="10">SUM(C3:C14)</f>
        <v>11387.41</v>
      </c>
      <c r="D15" s="9">
        <f t="shared" si="10"/>
        <v>4809.7700000000004</v>
      </c>
      <c r="E15" s="18">
        <f t="shared" si="10"/>
        <v>16197.18</v>
      </c>
      <c r="F15" s="9">
        <f t="shared" si="10"/>
        <v>10869.91</v>
      </c>
      <c r="G15" s="9">
        <f t="shared" si="10"/>
        <v>0</v>
      </c>
      <c r="H15" s="18">
        <f t="shared" ref="H15:AJ15" si="11">SUM(H3:H14)</f>
        <v>10869.91</v>
      </c>
      <c r="I15" s="9">
        <f t="shared" si="11"/>
        <v>0</v>
      </c>
      <c r="J15" s="9">
        <f t="shared" si="11"/>
        <v>26195.91</v>
      </c>
      <c r="K15" s="9">
        <f t="shared" si="11"/>
        <v>0</v>
      </c>
      <c r="L15" s="9">
        <f t="shared" si="11"/>
        <v>0</v>
      </c>
      <c r="M15" s="18">
        <f>SUM(M3:M14)</f>
        <v>392.93865000000005</v>
      </c>
      <c r="N15" s="20">
        <f t="shared" si="11"/>
        <v>163.04864999999998</v>
      </c>
      <c r="O15" s="10">
        <f t="shared" si="11"/>
        <v>4726.79</v>
      </c>
      <c r="P15" s="55">
        <f>SUM(P3:P14)</f>
        <v>725.48</v>
      </c>
      <c r="Q15" s="55">
        <f>SUM(Q3:Q14)</f>
        <v>5452.27</v>
      </c>
      <c r="R15" s="9">
        <f t="shared" si="11"/>
        <v>3072.42</v>
      </c>
      <c r="S15" s="9">
        <f>SUM(S3:S14)</f>
        <v>0</v>
      </c>
      <c r="T15" s="9">
        <f>SUM(T3:T14)</f>
        <v>3072.42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15845.63</v>
      </c>
      <c r="Z15" s="9">
        <f t="shared" si="11"/>
        <v>10326.540000000001</v>
      </c>
      <c r="AA15" s="9">
        <f t="shared" si="11"/>
        <v>0</v>
      </c>
      <c r="AB15" s="9">
        <f t="shared" si="11"/>
        <v>0</v>
      </c>
      <c r="AC15" s="9">
        <f t="shared" si="11"/>
        <v>14932.779999999999</v>
      </c>
      <c r="AD15" s="9">
        <f t="shared" si="11"/>
        <v>47975.270000000004</v>
      </c>
      <c r="AE15" s="9">
        <f t="shared" si="11"/>
        <v>1208.6499999999999</v>
      </c>
      <c r="AF15" s="9">
        <f t="shared" si="11"/>
        <v>746.45</v>
      </c>
      <c r="AG15" s="9">
        <f t="shared" si="11"/>
        <v>17940.579999999998</v>
      </c>
      <c r="AH15" s="11">
        <f t="shared" si="11"/>
        <v>11678.619999999999</v>
      </c>
      <c r="AI15" s="54">
        <f>SUM(AI3:AI14)</f>
        <v>0</v>
      </c>
      <c r="AJ15" s="9">
        <f t="shared" si="11"/>
        <v>63570.68</v>
      </c>
      <c r="AK15" s="9">
        <f>SUM(AK3:AK14)</f>
        <v>5456.37</v>
      </c>
      <c r="AL15" s="18">
        <f>SUM(AL3:AL14)</f>
        <v>69027.049999999988</v>
      </c>
      <c r="AM15" s="9">
        <f>SUM(AM3:AM14)</f>
        <v>30669.83</v>
      </c>
      <c r="AN15" s="9">
        <f>SUM(AN3:AN14)</f>
        <v>0</v>
      </c>
      <c r="AO15" s="18">
        <f>SUM(AO3:AO14)</f>
        <v>30669.83</v>
      </c>
      <c r="AP15" s="18">
        <f t="shared" ref="AP15" si="12">SUM(AP3:AP14)</f>
        <v>11.196750000000002</v>
      </c>
      <c r="AQ15" s="20">
        <f t="shared" ref="AQ15" si="13">SUM(AQ3:AQ14)</f>
        <v>460.04745000000003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6"/>
  <sheetViews>
    <sheetView workbookViewId="0">
      <selection activeCell="H10" sqref="H10"/>
    </sheetView>
  </sheetViews>
  <sheetFormatPr defaultRowHeight="13.8" x14ac:dyDescent="0.3"/>
  <cols>
    <col min="2" max="2" width="26" customWidth="1"/>
    <col min="3" max="3" width="16" customWidth="1"/>
    <col min="4" max="4" width="15.33203125" customWidth="1"/>
    <col min="5" max="5" width="18.6640625" customWidth="1"/>
    <col min="6" max="6" width="17.6640625" customWidth="1"/>
  </cols>
  <sheetData>
    <row r="2" spans="2:9" ht="51.75" customHeight="1" x14ac:dyDescent="0.5">
      <c r="B2" s="110" t="s">
        <v>11</v>
      </c>
      <c r="C2" s="110"/>
      <c r="D2" s="110"/>
      <c r="E2" s="110"/>
      <c r="F2" s="110"/>
    </row>
    <row r="3" spans="2:9" ht="26.25" customHeight="1" x14ac:dyDescent="0.45">
      <c r="B3" s="109" t="s">
        <v>99</v>
      </c>
      <c r="C3" s="109"/>
      <c r="D3" s="109"/>
      <c r="E3" s="109"/>
      <c r="F3" s="109"/>
      <c r="G3" s="1"/>
      <c r="H3" s="1"/>
      <c r="I3" s="1"/>
    </row>
    <row r="4" spans="2:9" ht="30" customHeight="1" thickBot="1" x14ac:dyDescent="0.35">
      <c r="B4" s="109"/>
      <c r="C4" s="109"/>
      <c r="D4" s="109"/>
      <c r="E4" s="109"/>
      <c r="F4" s="109"/>
    </row>
    <row r="5" spans="2:9" ht="58.2" thickBot="1" x14ac:dyDescent="0.35">
      <c r="B5" s="6" t="s">
        <v>0</v>
      </c>
      <c r="C5" s="6" t="s">
        <v>9</v>
      </c>
      <c r="D5" s="6" t="s">
        <v>10</v>
      </c>
      <c r="E5" s="7" t="s">
        <v>12</v>
      </c>
      <c r="F5" s="7" t="s">
        <v>13</v>
      </c>
    </row>
    <row r="6" spans="2:9" x14ac:dyDescent="0.3">
      <c r="B6" s="45" t="s">
        <v>1</v>
      </c>
      <c r="C6" s="46" t="e">
        <f>#REF!</f>
        <v>#REF!</v>
      </c>
      <c r="D6" s="46" t="e">
        <f>#REF!</f>
        <v>#REF!</v>
      </c>
      <c r="E6" s="46" t="e">
        <f>#REF!</f>
        <v>#REF!</v>
      </c>
      <c r="F6" s="61" t="e">
        <f>#REF!</f>
        <v>#REF!</v>
      </c>
    </row>
    <row r="7" spans="2:9" x14ac:dyDescent="0.3">
      <c r="B7" s="47" t="s">
        <v>53</v>
      </c>
      <c r="C7" s="5">
        <f>'отчет сод. жилья'!B14</f>
        <v>69027.049999999988</v>
      </c>
      <c r="D7" s="5">
        <f>'отчет сод. жилья'!C14</f>
        <v>30669.83</v>
      </c>
      <c r="E7" s="5" t="e">
        <f>'отчет сод. жилья'!#REF!</f>
        <v>#REF!</v>
      </c>
      <c r="F7" s="62" t="e">
        <f>'отчет сод. жилья'!#REF!</f>
        <v>#REF!</v>
      </c>
    </row>
    <row r="8" spans="2:9" ht="27.6" x14ac:dyDescent="0.3">
      <c r="B8" s="48" t="s">
        <v>2</v>
      </c>
      <c r="C8" s="2">
        <f>'отчет сод. жилья'!B22</f>
        <v>5452.27</v>
      </c>
      <c r="D8" s="21">
        <f>'отчет сод. жилья'!C22</f>
        <v>3072.42</v>
      </c>
      <c r="E8" s="2" t="e">
        <f>'отчет сод. жилья'!#REF!</f>
        <v>#REF!</v>
      </c>
      <c r="F8" s="63" t="e">
        <f>'отчет сод. жилья'!#REF!</f>
        <v>#REF!</v>
      </c>
    </row>
    <row r="9" spans="2:9" ht="27.6" x14ac:dyDescent="0.3">
      <c r="B9" s="48" t="s">
        <v>3</v>
      </c>
      <c r="C9" s="2">
        <f>'выборка 15'!Y15</f>
        <v>15845.63</v>
      </c>
      <c r="D9" s="2">
        <f>'выборка 15'!Z15</f>
        <v>10326.540000000001</v>
      </c>
      <c r="E9" s="2">
        <v>5361.23</v>
      </c>
      <c r="F9" s="49">
        <v>0</v>
      </c>
    </row>
    <row r="10" spans="2:9" x14ac:dyDescent="0.3">
      <c r="B10" s="48" t="s">
        <v>4</v>
      </c>
      <c r="C10" s="2">
        <v>0</v>
      </c>
      <c r="D10" s="2">
        <v>0</v>
      </c>
      <c r="E10" s="2">
        <v>0</v>
      </c>
      <c r="F10" s="49">
        <v>0</v>
      </c>
    </row>
    <row r="11" spans="2:9" x14ac:dyDescent="0.3">
      <c r="B11" s="48" t="s">
        <v>5</v>
      </c>
      <c r="C11" s="2">
        <f>'выборка 15'!AC15</f>
        <v>14932.779999999999</v>
      </c>
      <c r="D11" s="2">
        <f>'выборка 15'!AD15</f>
        <v>47975.270000000004</v>
      </c>
      <c r="E11" s="2">
        <v>4574.54</v>
      </c>
      <c r="F11" s="49">
        <v>0</v>
      </c>
    </row>
    <row r="12" spans="2:9" ht="27.6" x14ac:dyDescent="0.3">
      <c r="B12" s="48" t="s">
        <v>6</v>
      </c>
      <c r="C12" s="2">
        <v>0</v>
      </c>
      <c r="D12" s="2">
        <v>0</v>
      </c>
      <c r="E12" s="2">
        <v>0</v>
      </c>
      <c r="F12" s="49">
        <v>0</v>
      </c>
    </row>
    <row r="13" spans="2:9" ht="27.6" x14ac:dyDescent="0.3">
      <c r="B13" s="48" t="s">
        <v>7</v>
      </c>
      <c r="C13" s="2">
        <f>'выборка 15'!AE15</f>
        <v>1208.6499999999999</v>
      </c>
      <c r="D13" s="2">
        <f>'выборка 15'!AF15</f>
        <v>746.45</v>
      </c>
      <c r="E13" s="2">
        <v>235.46</v>
      </c>
      <c r="F13" s="49">
        <f>D13</f>
        <v>746.45</v>
      </c>
    </row>
    <row r="14" spans="2:9" ht="28.2" thickBot="1" x14ac:dyDescent="0.35">
      <c r="B14" s="50" t="s">
        <v>8</v>
      </c>
      <c r="C14" s="51">
        <f>'выборка 15'!AG15</f>
        <v>17940.579999999998</v>
      </c>
      <c r="D14" s="51">
        <f>'выборка 15'!AH15</f>
        <v>11678.619999999999</v>
      </c>
      <c r="E14" s="51">
        <v>4677.3500000000004</v>
      </c>
      <c r="F14" s="52">
        <v>0</v>
      </c>
    </row>
    <row r="16" spans="2:9" ht="19.5" customHeight="1" x14ac:dyDescent="0.3">
      <c r="B16" s="111" t="s">
        <v>94</v>
      </c>
      <c r="C16" s="111"/>
      <c r="D16" s="111"/>
      <c r="E16" s="111"/>
      <c r="F16" s="111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tabSelected="1" zoomScale="110" zoomScaleNormal="110" workbookViewId="0">
      <selection activeCell="A15" sqref="A15:C18"/>
    </sheetView>
  </sheetViews>
  <sheetFormatPr defaultColWidth="9.109375" defaultRowHeight="13.2" x14ac:dyDescent="0.25"/>
  <cols>
    <col min="1" max="1" width="36.5546875" style="64" customWidth="1"/>
    <col min="2" max="2" width="21.109375" style="64" customWidth="1"/>
    <col min="3" max="3" width="22.44140625" style="64" customWidth="1"/>
    <col min="4" max="4" width="23.109375" style="64" customWidth="1"/>
    <col min="5" max="16384" width="9.109375" style="64"/>
  </cols>
  <sheetData>
    <row r="1" spans="1:4" ht="76.5" customHeight="1" x14ac:dyDescent="0.25">
      <c r="A1" s="112" t="s">
        <v>116</v>
      </c>
      <c r="B1" s="112"/>
      <c r="C1" s="112"/>
      <c r="D1" s="112"/>
    </row>
    <row r="2" spans="1:4" ht="13.8" thickBot="1" x14ac:dyDescent="0.3"/>
    <row r="3" spans="1:4" ht="24" x14ac:dyDescent="0.25">
      <c r="A3" s="76"/>
      <c r="B3" s="77" t="s">
        <v>56</v>
      </c>
      <c r="C3" s="77" t="s">
        <v>57</v>
      </c>
      <c r="D3" s="77" t="s">
        <v>58</v>
      </c>
    </row>
    <row r="4" spans="1:4" ht="20.25" customHeight="1" x14ac:dyDescent="0.25">
      <c r="A4" s="78" t="s">
        <v>117</v>
      </c>
      <c r="B4" s="79"/>
      <c r="C4" s="80">
        <v>654021.51</v>
      </c>
      <c r="D4" s="79"/>
    </row>
    <row r="5" spans="1:4" ht="16.5" customHeight="1" x14ac:dyDescent="0.25">
      <c r="A5" s="81" t="s">
        <v>101</v>
      </c>
      <c r="B5" s="82">
        <v>540141.72</v>
      </c>
      <c r="C5" s="82">
        <v>523620.37999999989</v>
      </c>
      <c r="D5" s="83">
        <f>'Р И С расход 2023г.'!F17</f>
        <v>224977.4803</v>
      </c>
    </row>
    <row r="6" spans="1:4" ht="23.4" x14ac:dyDescent="0.25">
      <c r="A6" s="84" t="s">
        <v>60</v>
      </c>
      <c r="B6" s="85">
        <v>0</v>
      </c>
      <c r="C6" s="85"/>
      <c r="D6" s="85">
        <v>95940</v>
      </c>
    </row>
    <row r="7" spans="1:4" ht="24" thickBot="1" x14ac:dyDescent="0.3">
      <c r="A7" s="84" t="s">
        <v>61</v>
      </c>
      <c r="B7" s="85">
        <v>0</v>
      </c>
      <c r="C7" s="85"/>
      <c r="D7" s="83">
        <v>34538.400000000001</v>
      </c>
    </row>
    <row r="8" spans="1:4" ht="13.8" thickBot="1" x14ac:dyDescent="0.3">
      <c r="A8" s="86" t="s">
        <v>102</v>
      </c>
      <c r="B8" s="87">
        <f>SUM(B5:B7)</f>
        <v>540141.72</v>
      </c>
      <c r="C8" s="87">
        <f>SUM(C4:C7)</f>
        <v>1177641.8899999999</v>
      </c>
      <c r="D8" s="88">
        <f>SUM(D5:D7)</f>
        <v>355455.88030000002</v>
      </c>
    </row>
    <row r="9" spans="1:4" x14ac:dyDescent="0.25">
      <c r="A9" s="89"/>
      <c r="B9" s="89"/>
      <c r="C9" s="89"/>
      <c r="D9" s="89"/>
    </row>
    <row r="10" spans="1:4" hidden="1" x14ac:dyDescent="0.25">
      <c r="A10" s="113" t="s">
        <v>100</v>
      </c>
      <c r="B10" s="113"/>
      <c r="C10" s="113"/>
      <c r="D10" s="90">
        <v>359398.48531999998</v>
      </c>
    </row>
    <row r="11" spans="1:4" ht="13.5" customHeight="1" x14ac:dyDescent="0.25">
      <c r="A11" s="114" t="s">
        <v>118</v>
      </c>
      <c r="B11" s="114"/>
      <c r="C11" s="114"/>
      <c r="D11" s="91">
        <f>C8-D8</f>
        <v>822186.00969999982</v>
      </c>
    </row>
    <row r="13" spans="1:4" x14ac:dyDescent="0.25">
      <c r="A13" s="114" t="s">
        <v>119</v>
      </c>
      <c r="B13" s="114"/>
      <c r="C13" s="114"/>
      <c r="D13" s="91">
        <v>53335.33</v>
      </c>
    </row>
    <row r="14" spans="1:4" x14ac:dyDescent="0.25">
      <c r="A14" s="92"/>
      <c r="B14" s="93"/>
      <c r="C14" s="93"/>
      <c r="D14" s="91"/>
    </row>
    <row r="15" spans="1:4" ht="12.75" customHeight="1" x14ac:dyDescent="0.25">
      <c r="A15" s="94"/>
      <c r="B15" s="94"/>
      <c r="C15" s="94"/>
      <c r="D15" s="94"/>
    </row>
    <row r="16" spans="1:4" x14ac:dyDescent="0.25">
      <c r="A16" s="89"/>
      <c r="B16" s="89"/>
      <c r="C16" s="89"/>
      <c r="D16" s="89"/>
    </row>
    <row r="17" spans="1:4" x14ac:dyDescent="0.25">
      <c r="A17" s="89"/>
      <c r="B17" s="89"/>
      <c r="C17" s="89"/>
      <c r="D17" s="89"/>
    </row>
  </sheetData>
  <mergeCells count="4">
    <mergeCell ref="A1:D1"/>
    <mergeCell ref="A10:C10"/>
    <mergeCell ref="A11:C11"/>
    <mergeCell ref="A13:C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zoomScale="90" zoomScaleNormal="90" workbookViewId="0">
      <selection activeCell="A20" sqref="A20:E22"/>
    </sheetView>
  </sheetViews>
  <sheetFormatPr defaultColWidth="9.109375" defaultRowHeight="13.2" x14ac:dyDescent="0.25"/>
  <cols>
    <col min="1" max="1" width="7.33203125" style="64" customWidth="1"/>
    <col min="2" max="2" width="9.109375" style="64"/>
    <col min="3" max="3" width="14.33203125" style="64" customWidth="1"/>
    <col min="4" max="4" width="29.6640625" style="64" customWidth="1"/>
    <col min="5" max="5" width="45.88671875" style="64" customWidth="1"/>
    <col min="6" max="6" width="19.33203125" style="64" customWidth="1"/>
    <col min="7" max="16384" width="9.109375" style="64"/>
  </cols>
  <sheetData>
    <row r="1" spans="1:6" ht="67.5" customHeight="1" x14ac:dyDescent="0.25">
      <c r="A1" s="119" t="s">
        <v>120</v>
      </c>
      <c r="B1" s="119"/>
      <c r="C1" s="119"/>
      <c r="D1" s="119"/>
      <c r="E1" s="119"/>
      <c r="F1" s="119"/>
    </row>
    <row r="2" spans="1:6" ht="15.75" customHeight="1" thickBot="1" x14ac:dyDescent="0.3">
      <c r="A2" s="69"/>
      <c r="B2" s="69"/>
      <c r="C2" s="69"/>
      <c r="D2" s="69"/>
      <c r="E2" s="69"/>
      <c r="F2" s="69"/>
    </row>
    <row r="3" spans="1:6" ht="23.25" customHeight="1" thickBot="1" x14ac:dyDescent="0.3">
      <c r="A3" s="95" t="s">
        <v>14</v>
      </c>
      <c r="B3" s="96" t="s">
        <v>15</v>
      </c>
      <c r="C3" s="96" t="s">
        <v>16</v>
      </c>
      <c r="D3" s="96" t="s">
        <v>17</v>
      </c>
      <c r="E3" s="96" t="s">
        <v>18</v>
      </c>
      <c r="F3" s="97" t="s">
        <v>19</v>
      </c>
    </row>
    <row r="4" spans="1:6" ht="13.8" x14ac:dyDescent="0.25">
      <c r="A4" s="98">
        <v>1</v>
      </c>
      <c r="B4" s="99">
        <v>2023</v>
      </c>
      <c r="C4" s="100" t="s">
        <v>103</v>
      </c>
      <c r="D4" s="101" t="s">
        <v>106</v>
      </c>
      <c r="E4" s="102" t="s">
        <v>121</v>
      </c>
      <c r="F4" s="103">
        <v>13793</v>
      </c>
    </row>
    <row r="5" spans="1:6" ht="13.8" x14ac:dyDescent="0.25">
      <c r="A5" s="104">
        <v>2</v>
      </c>
      <c r="B5" s="99">
        <v>2023</v>
      </c>
      <c r="C5" s="105" t="s">
        <v>103</v>
      </c>
      <c r="D5" s="106" t="s">
        <v>122</v>
      </c>
      <c r="E5" s="107"/>
      <c r="F5" s="108">
        <v>6695</v>
      </c>
    </row>
    <row r="6" spans="1:6" ht="13.8" x14ac:dyDescent="0.25">
      <c r="A6" s="98">
        <v>3</v>
      </c>
      <c r="B6" s="99">
        <v>2023</v>
      </c>
      <c r="C6" s="105" t="s">
        <v>123</v>
      </c>
      <c r="D6" s="107" t="s">
        <v>124</v>
      </c>
      <c r="E6" s="107" t="s">
        <v>125</v>
      </c>
      <c r="F6" s="108">
        <v>56069</v>
      </c>
    </row>
    <row r="7" spans="1:6" ht="14.25" customHeight="1" x14ac:dyDescent="0.25">
      <c r="A7" s="98">
        <v>4</v>
      </c>
      <c r="B7" s="99">
        <v>2023</v>
      </c>
      <c r="C7" s="105" t="s">
        <v>126</v>
      </c>
      <c r="D7" s="66"/>
      <c r="E7" s="67" t="s">
        <v>127</v>
      </c>
      <c r="F7" s="70">
        <v>6507</v>
      </c>
    </row>
    <row r="8" spans="1:6" ht="14.25" customHeight="1" x14ac:dyDescent="0.25">
      <c r="A8" s="98">
        <v>5</v>
      </c>
      <c r="B8" s="99">
        <v>2023</v>
      </c>
      <c r="C8" s="105" t="s">
        <v>104</v>
      </c>
      <c r="D8" s="66" t="s">
        <v>113</v>
      </c>
      <c r="E8" s="67" t="s">
        <v>105</v>
      </c>
      <c r="F8" s="70">
        <v>6874</v>
      </c>
    </row>
    <row r="9" spans="1:6" ht="14.25" customHeight="1" x14ac:dyDescent="0.25">
      <c r="A9" s="98">
        <v>6</v>
      </c>
      <c r="B9" s="99">
        <v>2023</v>
      </c>
      <c r="C9" s="105" t="s">
        <v>107</v>
      </c>
      <c r="D9" s="66" t="s">
        <v>128</v>
      </c>
      <c r="E9" s="67" t="s">
        <v>108</v>
      </c>
      <c r="F9" s="70">
        <v>64785</v>
      </c>
    </row>
    <row r="10" spans="1:6" ht="14.25" customHeight="1" x14ac:dyDescent="0.25">
      <c r="A10" s="98">
        <v>7</v>
      </c>
      <c r="B10" s="99">
        <v>2023</v>
      </c>
      <c r="C10" s="105" t="s">
        <v>109</v>
      </c>
      <c r="D10" s="66" t="s">
        <v>106</v>
      </c>
      <c r="E10" s="67" t="s">
        <v>129</v>
      </c>
      <c r="F10" s="70">
        <v>6598</v>
      </c>
    </row>
    <row r="11" spans="1:6" ht="14.25" customHeight="1" x14ac:dyDescent="0.25">
      <c r="A11" s="98">
        <v>8</v>
      </c>
      <c r="B11" s="99">
        <v>2023</v>
      </c>
      <c r="C11" s="105" t="s">
        <v>111</v>
      </c>
      <c r="D11" s="66" t="s">
        <v>113</v>
      </c>
      <c r="E11" s="67" t="s">
        <v>130</v>
      </c>
      <c r="F11" s="70">
        <v>20966</v>
      </c>
    </row>
    <row r="12" spans="1:6" ht="14.25" customHeight="1" x14ac:dyDescent="0.25">
      <c r="A12" s="98">
        <v>9</v>
      </c>
      <c r="B12" s="99">
        <v>2023</v>
      </c>
      <c r="C12" s="105" t="s">
        <v>112</v>
      </c>
      <c r="D12" s="66"/>
      <c r="E12" s="67" t="s">
        <v>110</v>
      </c>
      <c r="F12" s="70">
        <v>5600</v>
      </c>
    </row>
    <row r="13" spans="1:6" ht="14.25" customHeight="1" x14ac:dyDescent="0.25">
      <c r="A13" s="98">
        <v>10</v>
      </c>
      <c r="B13" s="99">
        <v>2023</v>
      </c>
      <c r="C13" s="105" t="s">
        <v>112</v>
      </c>
      <c r="D13" s="66" t="s">
        <v>131</v>
      </c>
      <c r="E13" s="67" t="s">
        <v>132</v>
      </c>
      <c r="F13" s="71">
        <v>7182</v>
      </c>
    </row>
    <row r="14" spans="1:6" ht="14.25" customHeight="1" x14ac:dyDescent="0.25">
      <c r="A14" s="98">
        <v>11</v>
      </c>
      <c r="B14" s="99">
        <v>2023</v>
      </c>
      <c r="C14" s="105" t="s">
        <v>112</v>
      </c>
      <c r="D14" s="66" t="s">
        <v>133</v>
      </c>
      <c r="E14" s="67" t="s">
        <v>132</v>
      </c>
      <c r="F14" s="71">
        <v>3592</v>
      </c>
    </row>
    <row r="15" spans="1:6" ht="14.25" customHeight="1" x14ac:dyDescent="0.25">
      <c r="A15" s="98">
        <v>12</v>
      </c>
      <c r="B15" s="99">
        <v>2023</v>
      </c>
      <c r="C15" s="105" t="s">
        <v>114</v>
      </c>
      <c r="D15" s="66"/>
      <c r="E15" s="67" t="s">
        <v>115</v>
      </c>
      <c r="F15" s="71">
        <v>737.5</v>
      </c>
    </row>
    <row r="16" spans="1:6" ht="19.5" customHeight="1" thickBot="1" x14ac:dyDescent="0.3">
      <c r="A16" s="115" t="s">
        <v>21</v>
      </c>
      <c r="B16" s="116"/>
      <c r="C16" s="116"/>
      <c r="D16" s="116"/>
      <c r="E16" s="116"/>
      <c r="F16" s="72">
        <v>25578.980299999999</v>
      </c>
    </row>
    <row r="17" spans="1:6" ht="13.8" thickBot="1" x14ac:dyDescent="0.3">
      <c r="A17" s="117" t="s">
        <v>22</v>
      </c>
      <c r="B17" s="118"/>
      <c r="C17" s="118"/>
      <c r="D17" s="118"/>
      <c r="E17" s="118"/>
      <c r="F17" s="65">
        <f>SUM(F4:F16)</f>
        <v>224977.4803</v>
      </c>
    </row>
    <row r="18" spans="1:6" x14ac:dyDescent="0.25">
      <c r="A18" s="74"/>
      <c r="B18" s="74"/>
      <c r="C18" s="74"/>
      <c r="D18" s="74"/>
      <c r="E18" s="74"/>
      <c r="F18" s="75"/>
    </row>
    <row r="19" spans="1:6" x14ac:dyDescent="0.25">
      <c r="F19" s="68"/>
    </row>
    <row r="20" spans="1:6" ht="12.75" customHeight="1" x14ac:dyDescent="0.3">
      <c r="A20" s="73"/>
      <c r="B20" s="73"/>
      <c r="C20" s="73"/>
      <c r="D20" s="73"/>
      <c r="E20" s="73"/>
    </row>
  </sheetData>
  <mergeCells count="3">
    <mergeCell ref="A16:E16"/>
    <mergeCell ref="A17:E17"/>
    <mergeCell ref="A1:F1"/>
  </mergeCells>
  <pageMargins left="0.7" right="0.7" top="0.26" bottom="0.25" header="0.2" footer="0.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D27"/>
  <sheetViews>
    <sheetView workbookViewId="0">
      <selection activeCell="A20" sqref="A20:D24"/>
    </sheetView>
  </sheetViews>
  <sheetFormatPr defaultRowHeight="13.8" x14ac:dyDescent="0.3"/>
  <cols>
    <col min="1" max="1" width="36.109375" customWidth="1"/>
    <col min="2" max="2" width="13.109375" customWidth="1"/>
    <col min="3" max="3" width="15" customWidth="1"/>
    <col min="4" max="4" width="16.6640625" customWidth="1"/>
  </cols>
  <sheetData>
    <row r="3" spans="1:4" ht="93.75" customHeight="1" x14ac:dyDescent="0.45">
      <c r="A3" s="120" t="s">
        <v>97</v>
      </c>
      <c r="B3" s="120"/>
      <c r="C3" s="120"/>
      <c r="D3" s="120"/>
    </row>
    <row r="5" spans="1:4" ht="15.6" x14ac:dyDescent="0.3">
      <c r="A5" s="121" t="s">
        <v>80</v>
      </c>
      <c r="B5" s="121"/>
      <c r="C5" s="121"/>
      <c r="D5" s="121"/>
    </row>
    <row r="6" spans="1:4" ht="14.4" thickBot="1" x14ac:dyDescent="0.35"/>
    <row r="7" spans="1:4" ht="47.4" thickBot="1" x14ac:dyDescent="0.35">
      <c r="A7" s="22"/>
      <c r="B7" s="23" t="s">
        <v>56</v>
      </c>
      <c r="C7" s="23" t="s">
        <v>57</v>
      </c>
      <c r="D7" s="27" t="s">
        <v>58</v>
      </c>
    </row>
    <row r="8" spans="1:4" ht="15" customHeight="1" x14ac:dyDescent="0.3">
      <c r="A8" s="4" t="s">
        <v>59</v>
      </c>
      <c r="B8" s="5">
        <f>'выборка 15'!AL15</f>
        <v>69027.049999999988</v>
      </c>
      <c r="C8" s="5">
        <f>'выборка 15'!AO15</f>
        <v>30669.83</v>
      </c>
      <c r="D8" s="28">
        <f>'расход по дому ТО'!I17</f>
        <v>48938.664199999999</v>
      </c>
    </row>
    <row r="9" spans="1:4" ht="33" customHeight="1" x14ac:dyDescent="0.3">
      <c r="A9" s="3" t="s">
        <v>60</v>
      </c>
      <c r="B9" s="2">
        <v>0</v>
      </c>
      <c r="C9" s="2">
        <v>0</v>
      </c>
      <c r="D9" s="28">
        <f>('выборка 15'!B3*1.74)*1</f>
        <v>4673.1179999999995</v>
      </c>
    </row>
    <row r="10" spans="1:4" ht="31.5" customHeight="1" x14ac:dyDescent="0.3">
      <c r="A10" s="3" t="s">
        <v>61</v>
      </c>
      <c r="B10" s="2"/>
      <c r="C10" s="2"/>
      <c r="D10" s="28">
        <f>('выборка 15'!B4*0.15)*1</f>
        <v>402.85499999999996</v>
      </c>
    </row>
    <row r="11" spans="1:4" ht="15" customHeight="1" x14ac:dyDescent="0.3">
      <c r="A11" s="4" t="s">
        <v>62</v>
      </c>
      <c r="B11" s="2">
        <v>0</v>
      </c>
      <c r="C11" s="2">
        <v>0</v>
      </c>
      <c r="D11" s="28"/>
    </row>
    <row r="12" spans="1:4" ht="26.25" customHeight="1" x14ac:dyDescent="0.3">
      <c r="A12" s="3" t="s">
        <v>63</v>
      </c>
      <c r="B12" s="2">
        <v>0</v>
      </c>
      <c r="C12" s="2">
        <v>0</v>
      </c>
      <c r="D12" s="28"/>
    </row>
    <row r="13" spans="1:4" ht="34.5" customHeight="1" thickBot="1" x14ac:dyDescent="0.35">
      <c r="A13" s="29" t="s">
        <v>64</v>
      </c>
      <c r="B13" s="8">
        <v>0</v>
      </c>
      <c r="C13" s="8">
        <v>0</v>
      </c>
      <c r="D13" s="58"/>
    </row>
    <row r="14" spans="1:4" ht="15" customHeight="1" thickBot="1" x14ac:dyDescent="0.35">
      <c r="A14" s="24" t="s">
        <v>72</v>
      </c>
      <c r="B14" s="25">
        <f t="shared" ref="B14:C14" si="0">SUM(B8:B13)</f>
        <v>69027.049999999988</v>
      </c>
      <c r="C14" s="25">
        <f t="shared" si="0"/>
        <v>30669.83</v>
      </c>
      <c r="D14" s="26">
        <f>SUM(D8:D13)</f>
        <v>54014.637200000005</v>
      </c>
    </row>
    <row r="15" spans="1:4" ht="15" customHeight="1" x14ac:dyDescent="0.3">
      <c r="A15" s="56"/>
      <c r="B15" s="56"/>
      <c r="C15" s="56"/>
      <c r="D15" s="57"/>
    </row>
    <row r="16" spans="1:4" ht="15.6" x14ac:dyDescent="0.3">
      <c r="A16" s="121" t="s">
        <v>98</v>
      </c>
      <c r="B16" s="121"/>
      <c r="C16" s="121"/>
      <c r="D16" s="121"/>
    </row>
    <row r="17" spans="1:4" ht="15" customHeight="1" x14ac:dyDescent="0.3">
      <c r="A17" s="56"/>
      <c r="B17" s="56"/>
      <c r="C17" s="56"/>
      <c r="D17" s="57"/>
    </row>
    <row r="18" spans="1:4" ht="15" customHeight="1" x14ac:dyDescent="0.3">
      <c r="A18" s="56"/>
      <c r="B18" s="56"/>
      <c r="C18" s="56"/>
      <c r="D18" s="57"/>
    </row>
    <row r="19" spans="1:4" ht="15" customHeight="1" x14ac:dyDescent="0.3">
      <c r="A19" s="56"/>
      <c r="B19" s="56"/>
      <c r="C19" s="56"/>
      <c r="D19" s="57"/>
    </row>
    <row r="20" spans="1:4" ht="15.6" x14ac:dyDescent="0.3">
      <c r="A20" s="121" t="s">
        <v>80</v>
      </c>
      <c r="B20" s="121"/>
      <c r="C20" s="121"/>
      <c r="D20" s="121"/>
    </row>
    <row r="21" spans="1:4" ht="15" customHeight="1" thickBot="1" x14ac:dyDescent="0.35">
      <c r="A21" s="56"/>
      <c r="B21" s="56"/>
      <c r="C21" s="56"/>
      <c r="D21" s="57"/>
    </row>
    <row r="22" spans="1:4" ht="15" customHeight="1" thickBot="1" x14ac:dyDescent="0.35">
      <c r="A22" s="59" t="s">
        <v>73</v>
      </c>
      <c r="B22" s="18">
        <f>'выборка 15'!Q15</f>
        <v>5452.27</v>
      </c>
      <c r="C22" s="18">
        <f>'выборка 15'!T15</f>
        <v>3072.42</v>
      </c>
      <c r="D22" s="60">
        <v>0</v>
      </c>
    </row>
    <row r="24" spans="1:4" ht="15.6" x14ac:dyDescent="0.3">
      <c r="A24" s="121" t="s">
        <v>98</v>
      </c>
      <c r="B24" s="121"/>
      <c r="C24" s="121"/>
      <c r="D24" s="121"/>
    </row>
    <row r="27" spans="1:4" x14ac:dyDescent="0.3">
      <c r="A27" s="111" t="s">
        <v>95</v>
      </c>
      <c r="B27" s="111"/>
      <c r="C27" s="111"/>
      <c r="D27" s="111"/>
    </row>
  </sheetData>
  <mergeCells count="6">
    <mergeCell ref="A3:D3"/>
    <mergeCell ref="A5:D5"/>
    <mergeCell ref="A24:D24"/>
    <mergeCell ref="A27:D27"/>
    <mergeCell ref="A16:D16"/>
    <mergeCell ref="A20:D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22"/>
  <sheetViews>
    <sheetView workbookViewId="0">
      <selection activeCell="I7" sqref="I7:I11"/>
    </sheetView>
  </sheetViews>
  <sheetFormatPr defaultRowHeight="13.8" x14ac:dyDescent="0.3"/>
  <cols>
    <col min="1" max="1" width="3.44140625" customWidth="1"/>
    <col min="2" max="2" width="9.44140625" customWidth="1"/>
    <col min="4" max="4" width="28" customWidth="1"/>
    <col min="5" max="6" width="36.33203125" customWidth="1"/>
    <col min="9" max="9" width="13" customWidth="1"/>
  </cols>
  <sheetData>
    <row r="2" spans="1:9" ht="17.399999999999999" x14ac:dyDescent="0.35">
      <c r="A2" s="123" t="s">
        <v>65</v>
      </c>
      <c r="B2" s="123"/>
      <c r="C2" s="123"/>
      <c r="D2" s="123"/>
      <c r="E2" s="123"/>
      <c r="F2" s="123"/>
      <c r="G2" s="123"/>
      <c r="H2" s="123"/>
      <c r="I2" s="123"/>
    </row>
    <row r="3" spans="1:9" ht="17.399999999999999" x14ac:dyDescent="0.35">
      <c r="A3" s="123" t="s">
        <v>75</v>
      </c>
      <c r="B3" s="123"/>
      <c r="C3" s="123"/>
      <c r="D3" s="123"/>
      <c r="E3" s="123"/>
      <c r="F3" s="123"/>
      <c r="G3" s="123"/>
      <c r="H3" s="123"/>
      <c r="I3" s="123"/>
    </row>
    <row r="4" spans="1:9" ht="17.399999999999999" x14ac:dyDescent="0.35">
      <c r="A4" s="123" t="s">
        <v>96</v>
      </c>
      <c r="B4" s="123"/>
      <c r="C4" s="123"/>
      <c r="D4" s="123"/>
      <c r="E4" s="123"/>
      <c r="F4" s="123"/>
      <c r="G4" s="123"/>
      <c r="H4" s="123"/>
      <c r="I4" s="123"/>
    </row>
    <row r="5" spans="1:9" ht="14.4" thickBot="1" x14ac:dyDescent="0.35"/>
    <row r="6" spans="1:9" ht="43.8" thickBot="1" x14ac:dyDescent="0.35">
      <c r="A6" s="30" t="s">
        <v>14</v>
      </c>
      <c r="B6" s="31" t="s">
        <v>15</v>
      </c>
      <c r="C6" s="32" t="s">
        <v>16</v>
      </c>
      <c r="D6" s="32" t="s">
        <v>66</v>
      </c>
      <c r="E6" s="32" t="s">
        <v>18</v>
      </c>
      <c r="F6" s="33" t="s">
        <v>84</v>
      </c>
      <c r="G6" s="33" t="s">
        <v>67</v>
      </c>
      <c r="H6" s="33" t="s">
        <v>20</v>
      </c>
      <c r="I6" s="7" t="s">
        <v>68</v>
      </c>
    </row>
    <row r="7" spans="1:9" x14ac:dyDescent="0.3">
      <c r="A7" s="34">
        <v>1</v>
      </c>
      <c r="B7" s="35">
        <v>2015</v>
      </c>
      <c r="C7" s="35" t="s">
        <v>81</v>
      </c>
      <c r="D7" s="36" t="s">
        <v>82</v>
      </c>
      <c r="E7" s="37" t="s">
        <v>83</v>
      </c>
      <c r="F7" s="38" t="s">
        <v>85</v>
      </c>
      <c r="G7" s="38"/>
      <c r="H7" s="38"/>
      <c r="I7" s="39">
        <v>656.6</v>
      </c>
    </row>
    <row r="8" spans="1:9" ht="55.2" x14ac:dyDescent="0.3">
      <c r="A8" s="34">
        <v>2</v>
      </c>
      <c r="B8" s="35">
        <v>2015</v>
      </c>
      <c r="C8" s="35" t="s">
        <v>81</v>
      </c>
      <c r="D8" s="36"/>
      <c r="E8" s="37" t="s">
        <v>86</v>
      </c>
      <c r="F8" s="38" t="s">
        <v>87</v>
      </c>
      <c r="G8" s="38"/>
      <c r="H8" s="38"/>
      <c r="I8" s="39">
        <v>3255.55</v>
      </c>
    </row>
    <row r="9" spans="1:9" ht="27.6" x14ac:dyDescent="0.3">
      <c r="A9" s="34">
        <v>3</v>
      </c>
      <c r="B9" s="35">
        <v>2015</v>
      </c>
      <c r="C9" s="35" t="s">
        <v>81</v>
      </c>
      <c r="D9" s="36"/>
      <c r="E9" s="37" t="s">
        <v>88</v>
      </c>
      <c r="F9" s="38" t="s">
        <v>89</v>
      </c>
      <c r="G9" s="38"/>
      <c r="H9" s="38"/>
      <c r="I9" s="39">
        <v>41321.43</v>
      </c>
    </row>
    <row r="10" spans="1:9" ht="27.6" x14ac:dyDescent="0.3">
      <c r="A10" s="34">
        <v>4</v>
      </c>
      <c r="B10" s="35">
        <v>2015</v>
      </c>
      <c r="C10" s="35" t="s">
        <v>81</v>
      </c>
      <c r="D10" s="36"/>
      <c r="E10" s="37" t="s">
        <v>90</v>
      </c>
      <c r="F10" s="38" t="s">
        <v>91</v>
      </c>
      <c r="G10" s="38"/>
      <c r="H10" s="38"/>
      <c r="I10" s="39">
        <v>440.03</v>
      </c>
    </row>
    <row r="11" spans="1:9" ht="41.4" x14ac:dyDescent="0.3">
      <c r="A11" s="34">
        <v>5</v>
      </c>
      <c r="B11" s="35">
        <v>2015</v>
      </c>
      <c r="C11" s="35" t="s">
        <v>81</v>
      </c>
      <c r="D11" s="36"/>
      <c r="E11" s="37" t="s">
        <v>92</v>
      </c>
      <c r="F11" s="38" t="s">
        <v>93</v>
      </c>
      <c r="G11" s="38"/>
      <c r="H11" s="38"/>
      <c r="I11" s="39">
        <v>2793.81</v>
      </c>
    </row>
    <row r="12" spans="1:9" x14ac:dyDescent="0.3">
      <c r="A12" s="34"/>
      <c r="B12" s="35"/>
      <c r="C12" s="35"/>
      <c r="D12" s="36"/>
      <c r="E12" s="37"/>
      <c r="F12" s="38"/>
      <c r="G12" s="38"/>
      <c r="H12" s="38"/>
      <c r="I12" s="39"/>
    </row>
    <row r="13" spans="1:9" x14ac:dyDescent="0.3">
      <c r="A13" s="34"/>
      <c r="B13" s="35"/>
      <c r="C13" s="35"/>
      <c r="D13" s="36"/>
      <c r="E13" s="37"/>
      <c r="F13" s="38"/>
      <c r="G13" s="38"/>
      <c r="H13" s="38"/>
      <c r="I13" s="39"/>
    </row>
    <row r="14" spans="1:9" x14ac:dyDescent="0.3">
      <c r="A14" s="34"/>
      <c r="B14" s="35"/>
      <c r="C14" s="35"/>
      <c r="D14" s="36"/>
      <c r="E14" s="37"/>
      <c r="F14" s="38"/>
      <c r="G14" s="38"/>
      <c r="H14" s="38"/>
      <c r="I14" s="39"/>
    </row>
    <row r="15" spans="1:9" x14ac:dyDescent="0.3">
      <c r="A15" s="34"/>
      <c r="B15" s="35"/>
      <c r="C15" s="35"/>
      <c r="D15" s="36"/>
      <c r="E15" s="37"/>
      <c r="F15" s="38"/>
      <c r="G15" s="38"/>
      <c r="H15" s="38"/>
      <c r="I15" s="39"/>
    </row>
    <row r="16" spans="1:9" ht="15" thickBot="1" x14ac:dyDescent="0.35">
      <c r="A16" s="40"/>
      <c r="B16" s="124" t="s">
        <v>69</v>
      </c>
      <c r="C16" s="125"/>
      <c r="D16" s="125"/>
      <c r="E16" s="125"/>
      <c r="F16" s="125"/>
      <c r="G16" s="125"/>
      <c r="H16" s="126"/>
      <c r="I16" s="41">
        <f>'выборка 15'!AP15+'выборка 15'!AQ15</f>
        <v>471.24420000000003</v>
      </c>
    </row>
    <row r="17" spans="1:9" ht="15" thickBot="1" x14ac:dyDescent="0.35">
      <c r="A17" s="127" t="s">
        <v>70</v>
      </c>
      <c r="B17" s="128"/>
      <c r="C17" s="128"/>
      <c r="D17" s="42"/>
      <c r="E17" s="42"/>
      <c r="F17" s="42"/>
      <c r="G17" s="42"/>
      <c r="H17" s="42"/>
      <c r="I17" s="43">
        <f>SUM(I7:I16)</f>
        <v>48938.664199999999</v>
      </c>
    </row>
    <row r="18" spans="1:9" x14ac:dyDescent="0.3">
      <c r="A18" s="129"/>
      <c r="B18" s="129"/>
      <c r="C18" s="130"/>
      <c r="D18" s="130"/>
      <c r="E18" s="130"/>
      <c r="F18" s="130"/>
      <c r="G18" s="130"/>
      <c r="H18" s="130"/>
      <c r="I18" s="130"/>
    </row>
    <row r="22" spans="1:9" ht="14.4" x14ac:dyDescent="0.3">
      <c r="A22" s="122" t="s">
        <v>94</v>
      </c>
      <c r="B22" s="122"/>
      <c r="C22" s="122"/>
      <c r="D22" s="122"/>
      <c r="E22" s="122"/>
      <c r="F22" s="122"/>
      <c r="G22" s="122"/>
      <c r="H22" s="122"/>
      <c r="I22" s="122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Р И С отчет 2023г.</vt:lpstr>
      <vt:lpstr>Р И С расход 2023г.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2024-03-25T08:41:25Z</cp:lastPrinted>
  <dcterms:created xsi:type="dcterms:W3CDTF">2015-02-24T21:57:31Z</dcterms:created>
  <dcterms:modified xsi:type="dcterms:W3CDTF">2024-03-26T09:34:21Z</dcterms:modified>
</cp:coreProperties>
</file>