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8195" windowHeight="11205" firstSheet="4" activeTab="4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Р И С отчет 2020" sheetId="17" r:id="rId5"/>
    <sheet name="Р И С расход 2020" sheetId="18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G32" i="2" l="1"/>
  <c r="D9" i="4"/>
  <c r="D8" i="4"/>
  <c r="C7" i="4"/>
  <c r="B7" i="4"/>
  <c r="AE9" i="3" l="1"/>
  <c r="AC9" i="3"/>
  <c r="AA9" i="3"/>
  <c r="Y9" i="3"/>
  <c r="U9" i="3"/>
  <c r="O9" i="3"/>
  <c r="E8" i="1"/>
  <c r="E7" i="1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L15" i="3" l="1"/>
  <c r="AK15" i="3"/>
  <c r="G15" i="3" l="1"/>
  <c r="D15" i="3"/>
  <c r="E6" i="1" l="1"/>
  <c r="AH15" i="3" l="1"/>
  <c r="AE15" i="3"/>
  <c r="AJ15" i="3"/>
  <c r="AG15" i="3"/>
  <c r="C7" i="1" s="1"/>
  <c r="C15" i="3"/>
  <c r="B10" i="4" s="1"/>
  <c r="C6" i="1" s="1"/>
  <c r="F15" i="3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C10" i="4" l="1"/>
  <c r="D6" i="1" s="1"/>
  <c r="C8" i="1"/>
  <c r="N15" i="3"/>
  <c r="G33" i="2" s="1"/>
  <c r="D7" i="1" l="1"/>
  <c r="F7" i="1"/>
  <c r="D8" i="1"/>
  <c r="F8" i="1"/>
  <c r="D7" i="4"/>
  <c r="F6" i="1" l="1"/>
  <c r="D10" i="4"/>
</calcChain>
</file>

<file path=xl/sharedStrings.xml><?xml version="1.0" encoding="utf-8"?>
<sst xmlns="http://schemas.openxmlformats.org/spreadsheetml/2006/main" count="210" uniqueCount="151">
  <si>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</si>
  <si>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</si>
  <si>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</si>
  <si>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</si>
  <si>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</si>
  <si>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</si>
  <si>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</si>
  <si>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</si>
  <si>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</si>
  <si>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</si>
  <si>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</si>
  <si>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</si>
  <si>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</si>
  <si>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</si>
  <si>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</si>
  <si>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</si>
  <si>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</si>
  <si>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</si>
  <si>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</si>
  <si>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</si>
  <si>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</si>
  <si>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</si>
  <si>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</si>
  <si>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</si>
  <si>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</si>
  <si>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</si>
  <si>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</si>
  <si>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</si>
  <si>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</si>
  <si>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</si>
  <si>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</si>
  <si>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</si>
  <si>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</si>
  <si>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</si>
  <si>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</si>
  <si>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</si>
  <si>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</si>
  <si>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</si>
  <si>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</si>
  <si>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</si>
  <si>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</si>
  <si>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</si>
  <si>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</si>
  <si>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</si>
  <si>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</si>
  <si>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</si>
  <si>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</si>
  <si>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</si>
  <si>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</si>
  <si>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</si>
  <si>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</si>
  <si>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</si>
  <si>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</si>
  <si>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</si>
  <si>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</si>
  <si>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</si>
  <si>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</si>
  <si>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</si>
  <si>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</si>
  <si>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</si>
  <si>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</si>
  <si>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</si>
  <si>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</si>
  <si>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</si>
  <si>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1,5% от антена,газ.сети</t>
  </si>
  <si>
    <t>Р. Люксембург, 305</t>
  </si>
  <si>
    <t>Генеральный директор ООО У0 "ТаганСервис"____________________________________________Брехов Ю.А.</t>
  </si>
  <si>
    <t>в доме по  адресу ул. Р.Люксембург, 305 за период с 01.06.2015 по 31.07.2015гг.</t>
  </si>
  <si>
    <t>Содержание и Ремонт жилья</t>
  </si>
  <si>
    <t>Переходящее сальдо на 01.01.2016 г</t>
  </si>
  <si>
    <t>корректировка осенне-весеннего осмотра</t>
  </si>
  <si>
    <t>корректировка сметы №31 от 30.06.2015 г</t>
  </si>
  <si>
    <t>корректировка сметы №32 от 30.06.2015 г</t>
  </si>
  <si>
    <t>корректировка сметы №30 от 30.10.2015 г</t>
  </si>
  <si>
    <t>январь</t>
  </si>
  <si>
    <t>кв.44,43,42</t>
  </si>
  <si>
    <t>ремонт щита этажного</t>
  </si>
  <si>
    <t>кв.9,13</t>
  </si>
  <si>
    <t>смена труб стояка ХВС</t>
  </si>
  <si>
    <t>февраль</t>
  </si>
  <si>
    <t>кв.43,44</t>
  </si>
  <si>
    <t>март</t>
  </si>
  <si>
    <t>подвал</t>
  </si>
  <si>
    <t>установка решеток на продухи с их изготовлением</t>
  </si>
  <si>
    <t>подъезд 1,4 ВРУ</t>
  </si>
  <si>
    <t>закрепление эл.проводов и замер напряжения в ВРУ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</si>
  <si>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 ул. Р.Люксембург, 305</t>
  </si>
  <si>
    <t xml:space="preserve">Информация о выполненных работах по статье "Содержание и Ремонт жилья" по адресу ул. Р.Люксембург, 305  за период 01.01.2016 г по 31.07.2016 г </t>
  </si>
  <si>
    <t>июль</t>
  </si>
  <si>
    <t>придомовая территория</t>
  </si>
  <si>
    <t>покос травы</t>
  </si>
  <si>
    <t>внутридомовая система ЦО</t>
  </si>
  <si>
    <t>гидравлические испытания ЦО</t>
  </si>
  <si>
    <t>ввод ЦО</t>
  </si>
  <si>
    <t>гидравлические испытания ввода ЦО</t>
  </si>
  <si>
    <t>дезинсекция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</si>
  <si>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</si>
  <si>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</si>
  <si>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 на 01.08.2016 г. состовляет:</t>
  </si>
  <si>
    <t>Генеральный директор ООО У0 "ТаганСервис"____________________________________________</t>
  </si>
  <si>
    <t>Ремонт и Содержание жилья</t>
  </si>
  <si>
    <t xml:space="preserve"> итого</t>
  </si>
  <si>
    <t>Генеральный директор ООО У0 "ТаганСервис"___________________________________________</t>
  </si>
  <si>
    <t>акт</t>
  </si>
  <si>
    <t>номер</t>
  </si>
  <si>
    <t>дата</t>
  </si>
  <si>
    <t>кв. 2 ЦО</t>
  </si>
  <si>
    <t>смена крана ф 20мм</t>
  </si>
  <si>
    <t>выписка ЕГРН</t>
  </si>
  <si>
    <t>территория</t>
  </si>
  <si>
    <t>удаление и обрезка деревьев</t>
  </si>
  <si>
    <t>апрель</t>
  </si>
  <si>
    <t>ЦО</t>
  </si>
  <si>
    <t>установка заглушек</t>
  </si>
  <si>
    <t>МОП</t>
  </si>
  <si>
    <t>дезинфекция</t>
  </si>
  <si>
    <t>июнь</t>
  </si>
  <si>
    <t>установка урн</t>
  </si>
  <si>
    <t>ЦО и ввод</t>
  </si>
  <si>
    <t>гидравлические испытания</t>
  </si>
  <si>
    <t>проверка вентканалов</t>
  </si>
  <si>
    <t>август</t>
  </si>
  <si>
    <t>ХВС</t>
  </si>
  <si>
    <t>установка труб ф 20мм</t>
  </si>
  <si>
    <t xml:space="preserve">сентябрь </t>
  </si>
  <si>
    <t>отмостка</t>
  </si>
  <si>
    <t>ремонт отмостки</t>
  </si>
  <si>
    <t>фасад</t>
  </si>
  <si>
    <t>перенавеска в/с труб</t>
  </si>
  <si>
    <t>устан.дроссельной шайбы</t>
  </si>
  <si>
    <t>дезинсекция  (акты от июля, августа)</t>
  </si>
  <si>
    <t>Переходящее сальдо на 01.01.2020 г.</t>
  </si>
  <si>
    <t>октябрь</t>
  </si>
  <si>
    <t>подвал ЦО</t>
  </si>
  <si>
    <t xml:space="preserve">смена крана  </t>
  </si>
  <si>
    <t>запуск тепла</t>
  </si>
  <si>
    <t>Год</t>
  </si>
  <si>
    <t>Месяц</t>
  </si>
  <si>
    <t>Место проведения работ</t>
  </si>
  <si>
    <t>Вид работ</t>
  </si>
  <si>
    <t>Сумма ден. средств</t>
  </si>
  <si>
    <t>ноябрь</t>
  </si>
  <si>
    <t>кв. 5ЦО</t>
  </si>
  <si>
    <t>смена крана</t>
  </si>
  <si>
    <t xml:space="preserve">дезинсекция   </t>
  </si>
  <si>
    <t>изготовление и доставка пескопасты</t>
  </si>
  <si>
    <t>Информация о собранных и израсходованных денежных средствах по статье "Ремонт и Содержание  Жилья" за период с 01.01.2020 г по 31.12.2020 г по адресу ул. Розы Люксембург, 305</t>
  </si>
  <si>
    <t>Остаток денежных средств дома по статье "Ремонт и Содержание жилья" на 31.12.2020 г</t>
  </si>
  <si>
    <t>дебиторская задолженность жителей по состоянию  на 01.01.2021 г. состовляет:</t>
  </si>
  <si>
    <t>Информация о выполненных работах по статье "Ремонт и  Содержание жилья"  за период с  01.01.2020 г по 31.12.2020 г по адресу  ул. Розы Люксембург, 305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</si>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</sst>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16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2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20" xfId="0" applyFont="1" applyBorder="1"/>
    <xf numFmtId="0" fontId="4" fillId="0" borderId="12" xfId="0" applyFont="1" applyBorder="1"/>
    <xf numFmtId="0" fontId="6" fillId="0" borderId="15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4" xfId="0" applyNumberFormat="1" applyBorder="1" applyAlignment="1">
      <alignment vertical="center"/>
    </xf>
    <xf numFmtId="2" fontId="0" fillId="2" borderId="3" xfId="0" applyNumberFormat="1" applyFill="1" applyBorder="1"/>
    <xf numFmtId="0" fontId="1" fillId="0" borderId="25" xfId="0" applyFont="1" applyBorder="1" applyAlignment="1">
      <alignment wrapText="1"/>
    </xf>
    <xf numFmtId="0" fontId="0" fillId="0" borderId="26" xfId="0" applyBorder="1"/>
    <xf numFmtId="0" fontId="1" fillId="0" borderId="28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4" xfId="0" applyBorder="1"/>
    <xf numFmtId="0" fontId="1" fillId="0" borderId="30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2" fontId="0" fillId="0" borderId="27" xfId="0" applyNumberFormat="1" applyBorder="1"/>
    <xf numFmtId="2" fontId="0" fillId="0" borderId="29" xfId="0" applyNumberFormat="1" applyBorder="1"/>
    <xf numFmtId="2" fontId="0" fillId="0" borderId="24" xfId="0" applyNumberFormat="1" applyBorder="1"/>
    <xf numFmtId="0" fontId="0" fillId="0" borderId="14" xfId="0" applyBorder="1" applyAlignment="1">
      <alignment wrapText="1"/>
    </xf>
    <xf numFmtId="0" fontId="6" fillId="0" borderId="1" xfId="0" applyFont="1" applyBorder="1" applyAlignment="1">
      <alignment wrapText="1"/>
    </xf>
    <xf numFmtId="2" fontId="4" fillId="0" borderId="17" xfId="0" applyNumberFormat="1" applyFont="1" applyBorder="1"/>
    <xf numFmtId="0" fontId="0" fillId="0" borderId="1" xfId="0" applyBorder="1" applyAlignment="1">
      <alignment wrapText="1"/>
    </xf>
    <xf numFmtId="0" fontId="1" fillId="0" borderId="0" xfId="0" applyFont="1" applyFill="1" applyBorder="1" applyAlignment="1"/>
    <xf numFmtId="0" fontId="5" fillId="0" borderId="0" xfId="0" applyFont="1" applyAlignment="1">
      <alignment horizontal="left" wrapText="1"/>
    </xf>
    <xf numFmtId="0" fontId="0" fillId="0" borderId="3" xfId="0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2" fontId="0" fillId="0" borderId="0" xfId="0" applyNumberFormat="1"/>
    <xf numFmtId="0" fontId="6" fillId="0" borderId="15" xfId="0" applyFont="1" applyBorder="1" applyAlignment="1">
      <alignment horizontal="center" vertical="center" wrapText="1"/>
    </xf>
    <xf numFmtId="4" fontId="8" fillId="0" borderId="0" xfId="0" applyNumberFormat="1" applyFont="1"/>
    <xf numFmtId="4" fontId="7" fillId="0" borderId="0" xfId="0" applyNumberFormat="1" applyFont="1" applyAlignment="1">
      <alignment horizontal="right" wrapText="1"/>
    </xf>
    <xf numFmtId="0" fontId="7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4" fontId="0" fillId="0" borderId="3" xfId="0" applyNumberFormat="1" applyBorder="1"/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4" fillId="0" borderId="12" xfId="0" applyNumberFormat="1" applyFont="1" applyBorder="1"/>
    <xf numFmtId="4" fontId="4" fillId="0" borderId="17" xfId="0" applyNumberFormat="1" applyFont="1" applyBorder="1"/>
    <xf numFmtId="0" fontId="0" fillId="0" borderId="0" xfId="0"/>
    <xf numFmtId="0" fontId="11" fillId="0" borderId="18" xfId="0" applyFont="1" applyBorder="1"/>
    <xf numFmtId="0" fontId="11" fillId="0" borderId="19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13" fillId="0" borderId="1" xfId="0" applyFont="1" applyBorder="1" applyAlignment="1">
      <alignment wrapText="1"/>
    </xf>
    <xf numFmtId="4" fontId="12" fillId="0" borderId="1" xfId="0" applyNumberFormat="1" applyFont="1" applyBorder="1" applyAlignment="1">
      <alignment horizontal="right"/>
    </xf>
    <xf numFmtId="0" fontId="14" fillId="0" borderId="4" xfId="0" applyFont="1" applyBorder="1"/>
    <xf numFmtId="0" fontId="14" fillId="0" borderId="0" xfId="0" applyFont="1"/>
    <xf numFmtId="4" fontId="14" fillId="0" borderId="4" xfId="0" applyNumberFormat="1" applyFont="1" applyBorder="1"/>
    <xf numFmtId="4" fontId="15" fillId="0" borderId="12" xfId="0" applyNumberFormat="1" applyFont="1" applyBorder="1"/>
    <xf numFmtId="0" fontId="15" fillId="0" borderId="0" xfId="0" applyFont="1" applyFill="1" applyBorder="1" applyAlignment="1"/>
    <xf numFmtId="0" fontId="14" fillId="0" borderId="1" xfId="0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6" xfId="0" applyFont="1" applyFill="1" applyBorder="1" applyAlignment="1">
      <alignment horizontal="left"/>
    </xf>
    <xf numFmtId="0" fontId="15" fillId="0" borderId="7" xfId="0" applyFont="1" applyFill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  <sheetName val="февраль ТР 17"/>
      <sheetName val="февраль 17 ТО"/>
    </sheetNames>
    <sheetDataSet>
      <sheetData sheetId="0"/>
      <sheetData sheetId="1"/>
      <sheetData sheetId="2"/>
      <sheetData sheetId="3"/>
      <sheetData sheetId="4"/>
      <sheetData sheetId="5"/>
      <sheetData sheetId="6">
        <row r="28">
          <cell r="AF28">
            <v>502673.03</v>
          </cell>
        </row>
        <row r="36">
          <cell r="AF36">
            <v>218441.47000000003</v>
          </cell>
          <cell r="AH36">
            <v>195470.81</v>
          </cell>
          <cell r="AJ36">
            <v>2932.0621499999997</v>
          </cell>
          <cell r="AL36">
            <v>110.90774999999999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8">
          <cell r="AJ28">
            <v>919595.46</v>
          </cell>
        </row>
        <row r="36">
          <cell r="AJ36">
            <v>398521.81000000011</v>
          </cell>
          <cell r="AL36">
            <v>353504.56999999995</v>
          </cell>
        </row>
      </sheetData>
      <sheetData sheetId="14"/>
      <sheetData sheetId="15"/>
      <sheetData sheetId="16">
        <row r="28">
          <cell r="AJ28">
            <v>79172.34</v>
          </cell>
        </row>
        <row r="36">
          <cell r="AJ36">
            <v>33237.4</v>
          </cell>
          <cell r="AL36">
            <v>28497.59</v>
          </cell>
          <cell r="AN36">
            <v>427.46384999999998</v>
          </cell>
          <cell r="AP36">
            <v>16.622250000000001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7">
          <cell r="Y27">
            <v>184298.8</v>
          </cell>
        </row>
      </sheetData>
      <sheetData sheetId="27">
        <row r="28">
          <cell r="S28">
            <v>202080.67</v>
          </cell>
        </row>
      </sheetData>
      <sheetData sheetId="28"/>
      <sheetData sheetId="29"/>
      <sheetData sheetId="30">
        <row r="39">
          <cell r="E39">
            <v>29296.34</v>
          </cell>
        </row>
      </sheetData>
      <sheetData sheetId="31">
        <row r="40">
          <cell r="E40">
            <v>33571.46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U1" workbookViewId="0">
      <selection activeCell="AH11" sqref="AH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2" t="s">
        <v>25</v>
      </c>
      <c r="B2" s="13" t="s">
        <v>26</v>
      </c>
      <c r="C2" s="13" t="s">
        <v>27</v>
      </c>
      <c r="D2" s="13" t="s">
        <v>29</v>
      </c>
      <c r="E2" s="16" t="s">
        <v>36</v>
      </c>
      <c r="F2" s="13" t="s">
        <v>28</v>
      </c>
      <c r="G2" s="13" t="s">
        <v>30</v>
      </c>
      <c r="H2" s="16" t="s">
        <v>37</v>
      </c>
      <c r="I2" s="13" t="s">
        <v>31</v>
      </c>
      <c r="J2" s="13" t="s">
        <v>32</v>
      </c>
      <c r="K2" s="13" t="s">
        <v>54</v>
      </c>
      <c r="L2" s="13" t="s">
        <v>33</v>
      </c>
      <c r="M2" s="16" t="s">
        <v>34</v>
      </c>
      <c r="N2" s="16" t="s">
        <v>35</v>
      </c>
      <c r="O2" s="14" t="s">
        <v>38</v>
      </c>
      <c r="P2" s="14" t="s">
        <v>39</v>
      </c>
      <c r="Q2" s="14" t="s">
        <v>40</v>
      </c>
      <c r="R2" s="14" t="s">
        <v>41</v>
      </c>
      <c r="S2" s="14" t="s">
        <v>42</v>
      </c>
      <c r="T2" s="14" t="s">
        <v>43</v>
      </c>
      <c r="U2" s="14" t="s">
        <v>44</v>
      </c>
      <c r="V2" s="14" t="s">
        <v>45</v>
      </c>
      <c r="W2" s="14" t="s">
        <v>46</v>
      </c>
      <c r="X2" s="14" t="s">
        <v>47</v>
      </c>
      <c r="Y2" s="14" t="s">
        <v>48</v>
      </c>
      <c r="Z2" s="14" t="s">
        <v>49</v>
      </c>
      <c r="AA2" s="14" t="s">
        <v>50</v>
      </c>
      <c r="AB2" s="14" t="s">
        <v>51</v>
      </c>
      <c r="AC2" s="14" t="s">
        <v>52</v>
      </c>
      <c r="AD2" s="15" t="s">
        <v>53</v>
      </c>
      <c r="AE2" s="13" t="s">
        <v>56</v>
      </c>
      <c r="AF2" s="13" t="s">
        <v>29</v>
      </c>
      <c r="AG2" s="16" t="s">
        <v>36</v>
      </c>
      <c r="AH2" s="13" t="s">
        <v>57</v>
      </c>
      <c r="AI2" s="13" t="s">
        <v>30</v>
      </c>
      <c r="AJ2" s="16" t="s">
        <v>37</v>
      </c>
      <c r="AK2" s="16" t="s">
        <v>64</v>
      </c>
      <c r="AL2" s="16" t="s">
        <v>35</v>
      </c>
    </row>
    <row r="3" spans="1:38" x14ac:dyDescent="0.2">
      <c r="A3" s="11" t="s">
        <v>65</v>
      </c>
      <c r="B3" s="4">
        <v>3323.69</v>
      </c>
      <c r="C3" s="4">
        <v>0</v>
      </c>
      <c r="D3" s="4">
        <v>0</v>
      </c>
      <c r="E3" s="17">
        <f>C3+D3</f>
        <v>0</v>
      </c>
      <c r="F3" s="4">
        <v>0</v>
      </c>
      <c r="G3" s="4">
        <v>0</v>
      </c>
      <c r="H3" s="17">
        <f>F3+G3</f>
        <v>0</v>
      </c>
      <c r="I3" s="4">
        <v>0</v>
      </c>
      <c r="J3" s="4">
        <v>0</v>
      </c>
      <c r="K3" s="4">
        <v>0</v>
      </c>
      <c r="L3" s="4">
        <v>0</v>
      </c>
      <c r="M3" s="17">
        <f>(I3+J3+L3)*1.5%</f>
        <v>0</v>
      </c>
      <c r="N3" s="19">
        <f>H3*1.5%</f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17">
        <f>AE3+AF3</f>
        <v>0</v>
      </c>
      <c r="AH3" s="4">
        <v>0</v>
      </c>
      <c r="AI3" s="4">
        <v>0</v>
      </c>
      <c r="AJ3" s="17">
        <f>AH3+AI3</f>
        <v>0</v>
      </c>
      <c r="AK3" s="33">
        <f>AB3*1.5%</f>
        <v>0</v>
      </c>
      <c r="AL3" s="19">
        <f>AJ3*1.5%</f>
        <v>0</v>
      </c>
    </row>
    <row r="4" spans="1:38" x14ac:dyDescent="0.2">
      <c r="A4" s="11" t="s">
        <v>65</v>
      </c>
      <c r="B4" s="4">
        <v>3323.69</v>
      </c>
      <c r="C4" s="4">
        <v>0</v>
      </c>
      <c r="D4" s="4">
        <v>0</v>
      </c>
      <c r="E4" s="17">
        <f t="shared" ref="E4:E14" si="0">C4+D4</f>
        <v>0</v>
      </c>
      <c r="F4" s="4">
        <v>0</v>
      </c>
      <c r="G4" s="4">
        <v>0</v>
      </c>
      <c r="H4" s="17">
        <f t="shared" ref="H4:H14" si="1">F4+G4</f>
        <v>0</v>
      </c>
      <c r="I4" s="4">
        <v>0</v>
      </c>
      <c r="J4" s="4">
        <v>0</v>
      </c>
      <c r="K4" s="4">
        <v>0</v>
      </c>
      <c r="L4" s="4">
        <v>0</v>
      </c>
      <c r="M4" s="17">
        <f t="shared" ref="M4:M14" si="2">(I4+J4+L4)*1.5%</f>
        <v>0</v>
      </c>
      <c r="N4" s="19">
        <f t="shared" ref="N4:N14" si="3">H4*1.5%</f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17">
        <f t="shared" ref="AG4:AG14" si="4">AE4+AF4</f>
        <v>0</v>
      </c>
      <c r="AH4" s="4">
        <v>0</v>
      </c>
      <c r="AI4" s="4">
        <v>0</v>
      </c>
      <c r="AJ4" s="17">
        <f t="shared" ref="AJ4:AJ14" si="5">AH4+AI4</f>
        <v>0</v>
      </c>
      <c r="AK4" s="33">
        <f t="shared" ref="AK4:AK14" si="6">AB4*1.5%</f>
        <v>0</v>
      </c>
      <c r="AL4" s="19">
        <f t="shared" ref="AL4:AL14" si="7">AJ4*1.5%</f>
        <v>0</v>
      </c>
    </row>
    <row r="5" spans="1:38" x14ac:dyDescent="0.2">
      <c r="A5" s="11" t="s">
        <v>65</v>
      </c>
      <c r="B5" s="4">
        <v>3323.69</v>
      </c>
      <c r="C5" s="4">
        <v>0</v>
      </c>
      <c r="D5" s="4">
        <v>0</v>
      </c>
      <c r="E5" s="17">
        <f t="shared" si="0"/>
        <v>0</v>
      </c>
      <c r="F5" s="4">
        <v>0</v>
      </c>
      <c r="G5" s="4">
        <v>0</v>
      </c>
      <c r="H5" s="17">
        <f t="shared" si="1"/>
        <v>0</v>
      </c>
      <c r="I5" s="4">
        <v>0</v>
      </c>
      <c r="J5" s="4">
        <v>0</v>
      </c>
      <c r="K5" s="4">
        <v>0</v>
      </c>
      <c r="L5" s="4">
        <v>0</v>
      </c>
      <c r="M5" s="17">
        <f t="shared" si="2"/>
        <v>0</v>
      </c>
      <c r="N5" s="19">
        <f t="shared" si="3"/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17">
        <f t="shared" si="4"/>
        <v>0</v>
      </c>
      <c r="AH5" s="4">
        <v>0</v>
      </c>
      <c r="AI5" s="4">
        <v>0</v>
      </c>
      <c r="AJ5" s="17">
        <f t="shared" si="5"/>
        <v>0</v>
      </c>
      <c r="AK5" s="33">
        <f t="shared" si="6"/>
        <v>0</v>
      </c>
      <c r="AL5" s="19">
        <f t="shared" si="7"/>
        <v>0</v>
      </c>
    </row>
    <row r="6" spans="1:38" x14ac:dyDescent="0.2">
      <c r="A6" s="11" t="s">
        <v>65</v>
      </c>
      <c r="B6" s="4">
        <v>3323.69</v>
      </c>
      <c r="C6" s="4">
        <v>0</v>
      </c>
      <c r="D6" s="4">
        <v>0</v>
      </c>
      <c r="E6" s="17">
        <f t="shared" si="0"/>
        <v>0</v>
      </c>
      <c r="F6" s="4">
        <v>0</v>
      </c>
      <c r="G6" s="4">
        <v>0</v>
      </c>
      <c r="H6" s="17">
        <f t="shared" si="1"/>
        <v>0</v>
      </c>
      <c r="I6" s="4">
        <v>0</v>
      </c>
      <c r="J6" s="4">
        <v>0</v>
      </c>
      <c r="K6" s="4">
        <v>0</v>
      </c>
      <c r="L6" s="4">
        <v>0</v>
      </c>
      <c r="M6" s="17">
        <f t="shared" si="2"/>
        <v>0</v>
      </c>
      <c r="N6" s="19">
        <f t="shared" si="3"/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17">
        <f t="shared" si="4"/>
        <v>0</v>
      </c>
      <c r="AH6" s="4">
        <v>0</v>
      </c>
      <c r="AI6" s="4">
        <v>0</v>
      </c>
      <c r="AJ6" s="17">
        <f t="shared" si="5"/>
        <v>0</v>
      </c>
      <c r="AK6" s="33">
        <f t="shared" si="6"/>
        <v>0</v>
      </c>
      <c r="AL6" s="19">
        <f t="shared" si="7"/>
        <v>0</v>
      </c>
    </row>
    <row r="7" spans="1:38" x14ac:dyDescent="0.2">
      <c r="A7" s="11" t="s">
        <v>65</v>
      </c>
      <c r="B7" s="4">
        <v>3323.69</v>
      </c>
      <c r="C7" s="4">
        <v>0</v>
      </c>
      <c r="D7" s="4">
        <v>0</v>
      </c>
      <c r="E7" s="17">
        <f t="shared" si="0"/>
        <v>0</v>
      </c>
      <c r="F7" s="4">
        <v>0</v>
      </c>
      <c r="G7" s="4">
        <v>0</v>
      </c>
      <c r="H7" s="17">
        <f t="shared" si="1"/>
        <v>0</v>
      </c>
      <c r="I7" s="4">
        <v>0</v>
      </c>
      <c r="J7" s="4">
        <v>0</v>
      </c>
      <c r="K7" s="4">
        <v>0</v>
      </c>
      <c r="L7" s="4">
        <v>0</v>
      </c>
      <c r="M7" s="17">
        <f t="shared" si="2"/>
        <v>0</v>
      </c>
      <c r="N7" s="19">
        <f t="shared" si="3"/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17">
        <f t="shared" si="4"/>
        <v>0</v>
      </c>
      <c r="AH7" s="4">
        <v>0</v>
      </c>
      <c r="AI7" s="4">
        <v>0</v>
      </c>
      <c r="AJ7" s="17">
        <f t="shared" si="5"/>
        <v>0</v>
      </c>
      <c r="AK7" s="33">
        <f t="shared" si="6"/>
        <v>0</v>
      </c>
      <c r="AL7" s="19">
        <f t="shared" si="7"/>
        <v>0</v>
      </c>
    </row>
    <row r="8" spans="1:38" x14ac:dyDescent="0.2">
      <c r="A8" s="11" t="s">
        <v>65</v>
      </c>
      <c r="B8" s="4">
        <v>3323.69</v>
      </c>
      <c r="C8" s="2">
        <v>16618.7</v>
      </c>
      <c r="D8" s="2">
        <v>0</v>
      </c>
      <c r="E8" s="17">
        <f t="shared" si="0"/>
        <v>16618.7</v>
      </c>
      <c r="F8" s="2">
        <v>249.75</v>
      </c>
      <c r="G8" s="2">
        <v>0</v>
      </c>
      <c r="H8" s="17">
        <f t="shared" si="1"/>
        <v>249.75</v>
      </c>
      <c r="I8" s="2">
        <v>0</v>
      </c>
      <c r="J8" s="2">
        <v>0</v>
      </c>
      <c r="K8" s="2">
        <v>0</v>
      </c>
      <c r="L8" s="2">
        <v>0</v>
      </c>
      <c r="M8" s="17">
        <f t="shared" si="2"/>
        <v>0</v>
      </c>
      <c r="N8" s="19">
        <f t="shared" si="3"/>
        <v>3.7462499999999999</v>
      </c>
      <c r="O8" s="2">
        <v>1861.33</v>
      </c>
      <c r="P8" s="2">
        <v>27.97</v>
      </c>
      <c r="Q8" s="2">
        <v>0</v>
      </c>
      <c r="R8" s="2">
        <v>0</v>
      </c>
      <c r="S8" s="2">
        <v>0</v>
      </c>
      <c r="T8" s="2">
        <v>0</v>
      </c>
      <c r="U8" s="2">
        <v>8309.4500000000007</v>
      </c>
      <c r="V8" s="2">
        <v>124.88</v>
      </c>
      <c r="W8" s="2">
        <v>0</v>
      </c>
      <c r="X8" s="2">
        <v>0</v>
      </c>
      <c r="Y8" s="2">
        <v>5982.77</v>
      </c>
      <c r="Z8" s="2">
        <v>89.91</v>
      </c>
      <c r="AA8" s="2">
        <v>997.19</v>
      </c>
      <c r="AB8" s="2">
        <v>14.99</v>
      </c>
      <c r="AC8" s="2">
        <v>6846.95</v>
      </c>
      <c r="AD8" s="2">
        <v>102.9</v>
      </c>
      <c r="AE8" s="2">
        <v>12297.87</v>
      </c>
      <c r="AF8" s="2">
        <v>0</v>
      </c>
      <c r="AG8" s="17">
        <f t="shared" si="4"/>
        <v>12297.87</v>
      </c>
      <c r="AH8" s="2">
        <v>0</v>
      </c>
      <c r="AI8" s="2">
        <v>0</v>
      </c>
      <c r="AJ8" s="17">
        <f t="shared" si="5"/>
        <v>0</v>
      </c>
      <c r="AK8" s="33">
        <f t="shared" si="6"/>
        <v>0.22484999999999999</v>
      </c>
      <c r="AL8" s="19">
        <f t="shared" si="7"/>
        <v>0</v>
      </c>
    </row>
    <row r="9" spans="1:38" x14ac:dyDescent="0.2">
      <c r="A9" s="11" t="s">
        <v>65</v>
      </c>
      <c r="B9" s="4">
        <v>3323.69</v>
      </c>
      <c r="C9" s="2">
        <v>10730.53</v>
      </c>
      <c r="D9" s="2">
        <v>0</v>
      </c>
      <c r="E9" s="17">
        <f t="shared" si="0"/>
        <v>10730.53</v>
      </c>
      <c r="F9" s="2">
        <v>13747.1</v>
      </c>
      <c r="G9" s="2">
        <v>0</v>
      </c>
      <c r="H9" s="17">
        <f t="shared" si="1"/>
        <v>13747.1</v>
      </c>
      <c r="I9" s="2">
        <v>0</v>
      </c>
      <c r="J9" s="2">
        <v>0</v>
      </c>
      <c r="K9" s="2">
        <v>0</v>
      </c>
      <c r="L9" s="2">
        <v>0</v>
      </c>
      <c r="M9" s="17">
        <f t="shared" si="2"/>
        <v>0</v>
      </c>
      <c r="N9" s="19">
        <f t="shared" si="3"/>
        <v>206.20650000000001</v>
      </c>
      <c r="O9" s="2">
        <f>1994.26+824.71</f>
        <v>2818.9700000000003</v>
      </c>
      <c r="P9" s="2">
        <v>1729.16</v>
      </c>
      <c r="Q9" s="2">
        <v>0</v>
      </c>
      <c r="R9" s="2">
        <v>0</v>
      </c>
      <c r="S9" s="2">
        <v>0</v>
      </c>
      <c r="T9" s="2">
        <v>0</v>
      </c>
      <c r="U9" s="2">
        <f>8309.45+1018.74</f>
        <v>9328.19</v>
      </c>
      <c r="V9" s="2">
        <v>7662.96</v>
      </c>
      <c r="W9" s="2">
        <v>0</v>
      </c>
      <c r="X9" s="2">
        <v>0</v>
      </c>
      <c r="Y9" s="2">
        <f>6248.66+4967.49</f>
        <v>11216.15</v>
      </c>
      <c r="Z9" s="2">
        <v>5568.9</v>
      </c>
      <c r="AA9" s="2">
        <f>1163.39+748.11</f>
        <v>1911.5</v>
      </c>
      <c r="AB9" s="2">
        <v>935.4</v>
      </c>
      <c r="AC9" s="2">
        <f>7245.73+4736.33</f>
        <v>11982.06</v>
      </c>
      <c r="AD9" s="2">
        <v>6352.14</v>
      </c>
      <c r="AE9" s="2">
        <f>30013.39+11011.9</f>
        <v>41025.29</v>
      </c>
      <c r="AF9" s="2">
        <v>0</v>
      </c>
      <c r="AG9" s="17">
        <f t="shared" si="4"/>
        <v>41025.29</v>
      </c>
      <c r="AH9" s="2">
        <v>13023.97</v>
      </c>
      <c r="AI9" s="2">
        <v>0</v>
      </c>
      <c r="AJ9" s="17">
        <f t="shared" si="5"/>
        <v>13023.97</v>
      </c>
      <c r="AK9" s="33">
        <f t="shared" si="6"/>
        <v>14.030999999999999</v>
      </c>
      <c r="AL9" s="19">
        <f t="shared" si="7"/>
        <v>195.35954999999998</v>
      </c>
    </row>
    <row r="10" spans="1:38" x14ac:dyDescent="0.2">
      <c r="A10" s="11" t="s">
        <v>65</v>
      </c>
      <c r="B10" s="4">
        <v>3323.69</v>
      </c>
      <c r="C10" s="2">
        <v>0</v>
      </c>
      <c r="D10" s="2">
        <v>0</v>
      </c>
      <c r="E10" s="17">
        <f t="shared" si="0"/>
        <v>0</v>
      </c>
      <c r="F10" s="2">
        <v>7272.57</v>
      </c>
      <c r="G10" s="2">
        <v>0</v>
      </c>
      <c r="H10" s="17">
        <f t="shared" si="1"/>
        <v>7272.57</v>
      </c>
      <c r="I10" s="2">
        <v>0</v>
      </c>
      <c r="J10" s="2">
        <v>0</v>
      </c>
      <c r="K10" s="2">
        <v>0</v>
      </c>
      <c r="L10" s="2">
        <v>0</v>
      </c>
      <c r="M10" s="17">
        <f t="shared" si="2"/>
        <v>0</v>
      </c>
      <c r="N10" s="19">
        <f t="shared" si="3"/>
        <v>109.08855</v>
      </c>
      <c r="O10" s="2">
        <v>1994.26</v>
      </c>
      <c r="P10" s="2">
        <v>219.44</v>
      </c>
      <c r="Q10" s="2">
        <v>0</v>
      </c>
      <c r="R10" s="2">
        <v>0</v>
      </c>
      <c r="S10" s="2">
        <v>0</v>
      </c>
      <c r="T10" s="2">
        <v>0</v>
      </c>
      <c r="U10" s="2">
        <v>8309.4500000000007</v>
      </c>
      <c r="V10" s="2">
        <v>8016.76</v>
      </c>
      <c r="W10" s="2">
        <v>0</v>
      </c>
      <c r="X10" s="2">
        <v>0</v>
      </c>
      <c r="Y10" s="2">
        <v>6248.66</v>
      </c>
      <c r="Z10" s="2">
        <v>8339.69</v>
      </c>
      <c r="AA10" s="2">
        <v>1163.3900000000001</v>
      </c>
      <c r="AB10" s="2">
        <v>1430.73</v>
      </c>
      <c r="AC10" s="2">
        <v>7245.73</v>
      </c>
      <c r="AD10" s="2">
        <v>9013.91</v>
      </c>
      <c r="AE10" s="2">
        <v>30013.39</v>
      </c>
      <c r="AF10" s="2">
        <v>0</v>
      </c>
      <c r="AG10" s="17">
        <f t="shared" si="4"/>
        <v>30013.39</v>
      </c>
      <c r="AH10" s="2">
        <v>31238.06</v>
      </c>
      <c r="AI10" s="2"/>
      <c r="AJ10" s="17">
        <f t="shared" si="5"/>
        <v>31238.06</v>
      </c>
      <c r="AK10" s="33">
        <f t="shared" si="6"/>
        <v>21.46095</v>
      </c>
      <c r="AL10" s="19">
        <f t="shared" si="7"/>
        <v>468.57089999999999</v>
      </c>
    </row>
    <row r="11" spans="1:38" x14ac:dyDescent="0.2">
      <c r="A11" s="11" t="s">
        <v>65</v>
      </c>
      <c r="B11" s="4">
        <v>3323.69</v>
      </c>
      <c r="C11" s="2"/>
      <c r="D11" s="2"/>
      <c r="E11" s="17">
        <f t="shared" si="0"/>
        <v>0</v>
      </c>
      <c r="F11" s="2"/>
      <c r="G11" s="2"/>
      <c r="H11" s="17">
        <f t="shared" si="1"/>
        <v>0</v>
      </c>
      <c r="I11" s="2"/>
      <c r="J11" s="2"/>
      <c r="K11" s="2"/>
      <c r="L11" s="2"/>
      <c r="M11" s="17">
        <f t="shared" si="2"/>
        <v>0</v>
      </c>
      <c r="N11" s="19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7">
        <f t="shared" si="4"/>
        <v>0</v>
      </c>
      <c r="AH11" s="2"/>
      <c r="AI11" s="2"/>
      <c r="AJ11" s="17">
        <f t="shared" si="5"/>
        <v>0</v>
      </c>
      <c r="AK11" s="33">
        <f t="shared" si="6"/>
        <v>0</v>
      </c>
      <c r="AL11" s="19">
        <f t="shared" si="7"/>
        <v>0</v>
      </c>
    </row>
    <row r="12" spans="1:38" x14ac:dyDescent="0.2">
      <c r="A12" s="11" t="s">
        <v>65</v>
      </c>
      <c r="B12" s="4">
        <v>3323.69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7">
        <f t="shared" si="4"/>
        <v>0</v>
      </c>
      <c r="AH12" s="2"/>
      <c r="AI12" s="2"/>
      <c r="AJ12" s="17">
        <f t="shared" si="5"/>
        <v>0</v>
      </c>
      <c r="AK12" s="33">
        <f t="shared" si="6"/>
        <v>0</v>
      </c>
      <c r="AL12" s="19">
        <f t="shared" si="7"/>
        <v>0</v>
      </c>
    </row>
    <row r="13" spans="1:38" x14ac:dyDescent="0.2">
      <c r="A13" s="11" t="s">
        <v>65</v>
      </c>
      <c r="B13" s="4">
        <v>3323.69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7">
        <f t="shared" si="4"/>
        <v>0</v>
      </c>
      <c r="AH13" s="2"/>
      <c r="AI13" s="2"/>
      <c r="AJ13" s="17">
        <f t="shared" si="5"/>
        <v>0</v>
      </c>
      <c r="AK13" s="33">
        <f t="shared" si="6"/>
        <v>0</v>
      </c>
      <c r="AL13" s="19">
        <f t="shared" si="7"/>
        <v>0</v>
      </c>
    </row>
    <row r="14" spans="1:38" ht="13.5" thickBot="1" x14ac:dyDescent="0.25">
      <c r="A14" s="11" t="s">
        <v>65</v>
      </c>
      <c r="B14" s="4">
        <v>3323.69</v>
      </c>
      <c r="C14" s="7"/>
      <c r="D14" s="7"/>
      <c r="E14" s="17">
        <f t="shared" si="0"/>
        <v>0</v>
      </c>
      <c r="F14" s="7"/>
      <c r="G14" s="7"/>
      <c r="H14" s="17">
        <f t="shared" si="1"/>
        <v>0</v>
      </c>
      <c r="I14" s="7"/>
      <c r="J14" s="7"/>
      <c r="K14" s="7"/>
      <c r="L14" s="7"/>
      <c r="M14" s="17">
        <f t="shared" si="2"/>
        <v>0</v>
      </c>
      <c r="N14" s="19">
        <f t="shared" si="3"/>
        <v>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7">
        <f t="shared" si="4"/>
        <v>0</v>
      </c>
      <c r="AH14" s="7"/>
      <c r="AI14" s="7"/>
      <c r="AJ14" s="17">
        <f t="shared" si="5"/>
        <v>0</v>
      </c>
      <c r="AK14" s="33">
        <f t="shared" si="6"/>
        <v>0</v>
      </c>
      <c r="AL14" s="19">
        <f t="shared" si="7"/>
        <v>0</v>
      </c>
    </row>
    <row r="15" spans="1:38" ht="13.5" thickBot="1" x14ac:dyDescent="0.25">
      <c r="A15" s="9" t="s">
        <v>24</v>
      </c>
      <c r="B15" s="8">
        <v>0</v>
      </c>
      <c r="C15" s="8">
        <f t="shared" ref="C15:G15" si="8">SUM(C3:C14)</f>
        <v>27349.230000000003</v>
      </c>
      <c r="D15" s="8">
        <f t="shared" si="8"/>
        <v>0</v>
      </c>
      <c r="E15" s="18">
        <f t="shared" si="8"/>
        <v>27349.230000000003</v>
      </c>
      <c r="F15" s="8">
        <f t="shared" si="8"/>
        <v>21269.42</v>
      </c>
      <c r="G15" s="8">
        <f t="shared" si="8"/>
        <v>0</v>
      </c>
      <c r="H15" s="18">
        <f t="shared" ref="H15:AE15" si="9">SUM(H3:H14)</f>
        <v>21269.42</v>
      </c>
      <c r="I15" s="8">
        <f t="shared" si="9"/>
        <v>0</v>
      </c>
      <c r="J15" s="8">
        <f t="shared" si="9"/>
        <v>0</v>
      </c>
      <c r="K15" s="8">
        <f t="shared" si="9"/>
        <v>0</v>
      </c>
      <c r="L15" s="8">
        <f t="shared" si="9"/>
        <v>0</v>
      </c>
      <c r="M15" s="18">
        <f t="shared" si="9"/>
        <v>0</v>
      </c>
      <c r="N15" s="20">
        <f t="shared" si="9"/>
        <v>319.04129999999998</v>
      </c>
      <c r="O15" s="9">
        <f t="shared" si="9"/>
        <v>6674.56</v>
      </c>
      <c r="P15" s="8">
        <f t="shared" si="9"/>
        <v>1976.5700000000002</v>
      </c>
      <c r="Q15" s="8">
        <f t="shared" si="9"/>
        <v>0</v>
      </c>
      <c r="R15" s="8">
        <f t="shared" si="9"/>
        <v>0</v>
      </c>
      <c r="S15" s="8">
        <f t="shared" si="9"/>
        <v>0</v>
      </c>
      <c r="T15" s="8">
        <f t="shared" si="9"/>
        <v>0</v>
      </c>
      <c r="U15" s="8">
        <f t="shared" si="9"/>
        <v>25947.09</v>
      </c>
      <c r="V15" s="8">
        <f t="shared" si="9"/>
        <v>15804.6</v>
      </c>
      <c r="W15" s="8">
        <f t="shared" si="9"/>
        <v>0</v>
      </c>
      <c r="X15" s="8">
        <f t="shared" si="9"/>
        <v>0</v>
      </c>
      <c r="Y15" s="8">
        <f t="shared" si="9"/>
        <v>23447.579999999998</v>
      </c>
      <c r="Z15" s="8">
        <f t="shared" si="9"/>
        <v>13998.5</v>
      </c>
      <c r="AA15" s="8">
        <f t="shared" si="9"/>
        <v>4072.08</v>
      </c>
      <c r="AB15" s="8">
        <f t="shared" si="9"/>
        <v>2381.12</v>
      </c>
      <c r="AC15" s="8">
        <f t="shared" si="9"/>
        <v>26074.739999999998</v>
      </c>
      <c r="AD15" s="10">
        <f t="shared" si="9"/>
        <v>15468.95</v>
      </c>
      <c r="AE15" s="8">
        <f t="shared" si="9"/>
        <v>83336.55</v>
      </c>
      <c r="AF15" s="8"/>
      <c r="AG15" s="18">
        <f>SUM(AG3:AG14)</f>
        <v>83336.55</v>
      </c>
      <c r="AH15" s="8">
        <f>SUM(AH3:AH14)</f>
        <v>44262.03</v>
      </c>
      <c r="AI15" s="8"/>
      <c r="AJ15" s="18">
        <f>SUM(AJ3:AJ14)</f>
        <v>44262.03</v>
      </c>
      <c r="AK15" s="18">
        <f t="shared" ref="AK15" si="10">SUM(AK3:AK14)</f>
        <v>35.716799999999999</v>
      </c>
      <c r="AL15" s="20">
        <f t="shared" ref="AL15" si="11">SUM(AL3:AL14)</f>
        <v>663.93044999999995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workbookViewId="0">
      <selection activeCell="B2" sqref="B2:F19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82" t="s">
        <v>13</v>
      </c>
      <c r="C2" s="82"/>
      <c r="D2" s="82"/>
      <c r="E2" s="82"/>
      <c r="F2" s="82"/>
    </row>
    <row r="3" spans="2:9" ht="26.25" customHeight="1" x14ac:dyDescent="0.35">
      <c r="B3" s="81" t="s">
        <v>67</v>
      </c>
      <c r="C3" s="81"/>
      <c r="D3" s="81"/>
      <c r="E3" s="81"/>
      <c r="F3" s="81"/>
      <c r="G3" s="1"/>
      <c r="H3" s="1"/>
      <c r="I3" s="1"/>
    </row>
    <row r="4" spans="2:9" ht="30" customHeight="1" thickBot="1" x14ac:dyDescent="0.25">
      <c r="B4" s="81"/>
      <c r="C4" s="81"/>
      <c r="D4" s="81"/>
      <c r="E4" s="81"/>
      <c r="F4" s="81"/>
    </row>
    <row r="5" spans="2:9" ht="60.75" thickBot="1" x14ac:dyDescent="0.3">
      <c r="B5" s="5" t="s">
        <v>0</v>
      </c>
      <c r="C5" s="5" t="s">
        <v>11</v>
      </c>
      <c r="D5" s="5" t="s">
        <v>12</v>
      </c>
      <c r="E5" s="6" t="s">
        <v>14</v>
      </c>
      <c r="F5" s="6" t="s">
        <v>15</v>
      </c>
    </row>
    <row r="6" spans="2:9" x14ac:dyDescent="0.2">
      <c r="B6" s="34" t="s">
        <v>1</v>
      </c>
      <c r="C6" s="35">
        <f>'отчет тек. ремонт'!B10</f>
        <v>213317.74000000008</v>
      </c>
      <c r="D6" s="35">
        <f>'отчет тек. ремонт'!C10</f>
        <v>131698.36999999994</v>
      </c>
      <c r="E6" s="35" t="e">
        <f>'отчет тек. ремонт'!#REF!</f>
        <v>#REF!</v>
      </c>
      <c r="F6" s="42" t="e">
        <f>'отчет тек. ремонт'!#REF!</f>
        <v>#REF!</v>
      </c>
    </row>
    <row r="7" spans="2:9" x14ac:dyDescent="0.2">
      <c r="B7" s="36" t="s">
        <v>55</v>
      </c>
      <c r="C7" s="4" t="e">
        <f>#REF!</f>
        <v>#REF!</v>
      </c>
      <c r="D7" s="4" t="e">
        <f>#REF!</f>
        <v>#REF!</v>
      </c>
      <c r="E7" s="4" t="e">
        <f>-#REF!</f>
        <v>#REF!</v>
      </c>
      <c r="F7" s="43" t="e">
        <f>#REF!</f>
        <v>#REF!</v>
      </c>
    </row>
    <row r="8" spans="2:9" ht="25.5" x14ac:dyDescent="0.2">
      <c r="B8" s="37" t="s">
        <v>2</v>
      </c>
      <c r="C8" s="2" t="e">
        <f>#REF!</f>
        <v>#REF!</v>
      </c>
      <c r="D8" s="21" t="e">
        <f>#REF!</f>
        <v>#REF!</v>
      </c>
      <c r="E8" s="2" t="e">
        <f>#REF!</f>
        <v>#REF!</v>
      </c>
      <c r="F8" s="44" t="e">
        <f>#REF!</f>
        <v>#REF!</v>
      </c>
    </row>
    <row r="9" spans="2:9" ht="51" x14ac:dyDescent="0.2">
      <c r="B9" s="37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2">
      <c r="B10" s="37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5.5" x14ac:dyDescent="0.2">
      <c r="B11" s="37" t="s">
        <v>5</v>
      </c>
      <c r="C11" s="2">
        <f>'выборка 15'!U15</f>
        <v>25947.09</v>
      </c>
      <c r="D11" s="2">
        <f>'выборка 15'!V15</f>
        <v>15804.6</v>
      </c>
      <c r="E11" s="2">
        <v>1671.23</v>
      </c>
      <c r="F11" s="38">
        <v>0</v>
      </c>
    </row>
    <row r="12" spans="2:9" x14ac:dyDescent="0.2">
      <c r="B12" s="37" t="s">
        <v>6</v>
      </c>
      <c r="C12" s="2">
        <v>0</v>
      </c>
      <c r="D12" s="2">
        <v>0</v>
      </c>
      <c r="E12" s="2">
        <v>0</v>
      </c>
      <c r="F12" s="2">
        <v>0</v>
      </c>
    </row>
    <row r="13" spans="2:9" x14ac:dyDescent="0.2">
      <c r="B13" s="37" t="s">
        <v>7</v>
      </c>
      <c r="C13" s="2">
        <f>'выборка 15'!Y15</f>
        <v>23447.579999999998</v>
      </c>
      <c r="D13" s="2">
        <f>'выборка 15'!Z15</f>
        <v>13998.5</v>
      </c>
      <c r="E13" s="2">
        <v>5389.87</v>
      </c>
      <c r="F13" s="38">
        <v>0</v>
      </c>
    </row>
    <row r="14" spans="2:9" ht="25.5" x14ac:dyDescent="0.2">
      <c r="B14" s="37" t="s">
        <v>8</v>
      </c>
      <c r="C14" s="2">
        <v>0</v>
      </c>
      <c r="D14" s="2">
        <v>0</v>
      </c>
      <c r="E14" s="2">
        <v>0</v>
      </c>
      <c r="F14" s="2">
        <v>0</v>
      </c>
    </row>
    <row r="15" spans="2:9" ht="25.5" x14ac:dyDescent="0.2">
      <c r="B15" s="37" t="s">
        <v>9</v>
      </c>
      <c r="C15" s="2">
        <f>'выборка 15'!AA15</f>
        <v>4072.08</v>
      </c>
      <c r="D15" s="2">
        <f>'выборка 15'!AB15</f>
        <v>2381.12</v>
      </c>
      <c r="E15" s="2">
        <v>813.24</v>
      </c>
      <c r="F15" s="38">
        <f>D15</f>
        <v>2381.12</v>
      </c>
    </row>
    <row r="16" spans="2:9" ht="26.25" thickBot="1" x14ac:dyDescent="0.25">
      <c r="B16" s="39" t="s">
        <v>10</v>
      </c>
      <c r="C16" s="40">
        <f>'выборка 15'!AC15</f>
        <v>26074.739999999998</v>
      </c>
      <c r="D16" s="40">
        <f>'выборка 15'!AD15</f>
        <v>15468.95</v>
      </c>
      <c r="E16" s="40">
        <v>5242.37</v>
      </c>
      <c r="F16" s="41">
        <v>0</v>
      </c>
    </row>
    <row r="18" spans="2:6" ht="19.5" customHeight="1" x14ac:dyDescent="0.2">
      <c r="B18" s="83" t="s">
        <v>66</v>
      </c>
      <c r="C18" s="83"/>
      <c r="D18" s="83"/>
      <c r="E18" s="83"/>
      <c r="F18" s="83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8"/>
  <sheetViews>
    <sheetView workbookViewId="0">
      <selection activeCell="A12" sqref="A12:XFD12"/>
    </sheetView>
  </sheetViews>
  <sheetFormatPr defaultRowHeight="12.75" x14ac:dyDescent="0.2"/>
  <cols>
    <col min="1" max="1" width="27.28515625" customWidth="1"/>
    <col min="2" max="2" width="32.5703125" customWidth="1"/>
    <col min="3" max="3" width="26.5703125" customWidth="1"/>
    <col min="4" max="4" width="23.28515625" customWidth="1"/>
  </cols>
  <sheetData>
    <row r="2" spans="1:7" ht="101.25" customHeight="1" x14ac:dyDescent="0.2">
      <c r="A2" s="84" t="s">
        <v>86</v>
      </c>
      <c r="B2" s="84"/>
      <c r="C2" s="84"/>
      <c r="D2" s="84"/>
    </row>
    <row r="3" spans="1:7" ht="23.25" x14ac:dyDescent="0.35">
      <c r="A3" s="25"/>
      <c r="B3" s="25"/>
      <c r="C3" s="25"/>
      <c r="D3" s="25"/>
    </row>
    <row r="4" spans="1:7" ht="13.5" thickBot="1" x14ac:dyDescent="0.25"/>
    <row r="5" spans="1:7" ht="60" customHeight="1" x14ac:dyDescent="0.25">
      <c r="A5" s="45"/>
      <c r="B5" s="28" t="s">
        <v>58</v>
      </c>
      <c r="C5" s="28" t="s">
        <v>59</v>
      </c>
      <c r="D5" s="28" t="s">
        <v>60</v>
      </c>
    </row>
    <row r="6" spans="1:7" ht="15" customHeight="1" x14ac:dyDescent="0.25">
      <c r="A6" s="85" t="s">
        <v>69</v>
      </c>
      <c r="B6" s="85"/>
      <c r="C6" s="46">
        <v>-52517.54</v>
      </c>
      <c r="D6" s="46"/>
    </row>
    <row r="7" spans="1:7" x14ac:dyDescent="0.2">
      <c r="A7" s="11" t="s">
        <v>68</v>
      </c>
      <c r="B7" s="4">
        <f>'[1]июнь 16'!$AJ$36-[1]декабрь!$AF$36+'[1]июль 16'!$AJ$36</f>
        <v>213317.74000000008</v>
      </c>
      <c r="C7" s="4">
        <f>'[1]июнь 16'!$AL$36-[1]декабрь!$AH$36-2315.44+'[1]июль 16'!$AL$36</f>
        <v>184215.90999999995</v>
      </c>
      <c r="D7" s="29">
        <f>'расход по дому ТР 15'!G33</f>
        <v>45455.536</v>
      </c>
    </row>
    <row r="8" spans="1:7" ht="25.5" x14ac:dyDescent="0.2">
      <c r="A8" s="3" t="s">
        <v>62</v>
      </c>
      <c r="B8" s="2">
        <v>0</v>
      </c>
      <c r="C8" s="2">
        <v>0</v>
      </c>
      <c r="D8" s="29">
        <f>(3323.74*1.74)*7</f>
        <v>40483.153199999993</v>
      </c>
    </row>
    <row r="9" spans="1:7" ht="39" thickBot="1" x14ac:dyDescent="0.25">
      <c r="A9" s="3" t="s">
        <v>63</v>
      </c>
      <c r="B9" s="2">
        <v>0</v>
      </c>
      <c r="C9" s="2">
        <v>0</v>
      </c>
      <c r="D9" s="29">
        <f>(3323.74*0.15)*7</f>
        <v>3489.9269999999997</v>
      </c>
    </row>
    <row r="10" spans="1:7" ht="15.75" thickBot="1" x14ac:dyDescent="0.3">
      <c r="A10" s="26" t="s">
        <v>61</v>
      </c>
      <c r="B10" s="27">
        <f>SUM(B7:B9)</f>
        <v>213317.74000000008</v>
      </c>
      <c r="C10" s="27">
        <f>SUM(C6:C9)</f>
        <v>131698.36999999994</v>
      </c>
      <c r="D10" s="47">
        <f>SUM(D7:D9)</f>
        <v>89428.616199999989</v>
      </c>
    </row>
    <row r="12" spans="1:7" ht="15" x14ac:dyDescent="0.25">
      <c r="A12" s="52" t="s">
        <v>96</v>
      </c>
      <c r="B12" s="52"/>
      <c r="C12" s="52"/>
      <c r="D12" s="52">
        <v>19676.57</v>
      </c>
    </row>
    <row r="13" spans="1:7" ht="15" x14ac:dyDescent="0.25">
      <c r="A13" s="52" t="s">
        <v>97</v>
      </c>
      <c r="B13" s="52"/>
      <c r="C13" s="52"/>
      <c r="D13" s="52">
        <v>22593.18</v>
      </c>
    </row>
    <row r="14" spans="1:7" ht="15.75" x14ac:dyDescent="0.25">
      <c r="A14" s="50"/>
      <c r="B14" s="50"/>
      <c r="C14" s="50"/>
      <c r="D14" s="50"/>
      <c r="G14" s="56"/>
    </row>
    <row r="15" spans="1:7" x14ac:dyDescent="0.2">
      <c r="A15" s="53" t="s">
        <v>98</v>
      </c>
      <c r="B15" s="54"/>
      <c r="C15" s="54"/>
      <c r="D15" s="55">
        <v>34809.11</v>
      </c>
    </row>
    <row r="16" spans="1:7" ht="12.75" customHeight="1" x14ac:dyDescent="0.25">
      <c r="A16" s="50"/>
      <c r="B16" s="50"/>
      <c r="C16" s="50"/>
      <c r="D16" s="50"/>
    </row>
    <row r="18" spans="1:4" x14ac:dyDescent="0.2">
      <c r="A18" s="49" t="s">
        <v>99</v>
      </c>
      <c r="B18" s="49"/>
      <c r="C18" s="49"/>
      <c r="D18" s="49"/>
    </row>
  </sheetData>
  <mergeCells count="2">
    <mergeCell ref="A2:D2"/>
    <mergeCell ref="A6:B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workbookViewId="0">
      <selection activeCell="A37" sqref="A37"/>
    </sheetView>
  </sheetViews>
  <sheetFormatPr defaultRowHeight="12.75" x14ac:dyDescent="0.2"/>
  <cols>
    <col min="1" max="1" width="4.5703125" customWidth="1"/>
    <col min="4" max="4" width="27.28515625" customWidth="1"/>
    <col min="5" max="5" width="38.5703125" customWidth="1"/>
    <col min="6" max="6" width="25.7109375" hidden="1" customWidth="1"/>
    <col min="7" max="7" width="14" customWidth="1"/>
  </cols>
  <sheetData>
    <row r="1" spans="1:7" ht="93.75" customHeight="1" thickBot="1" x14ac:dyDescent="0.4">
      <c r="A1" s="92" t="s">
        <v>87</v>
      </c>
      <c r="B1" s="92"/>
      <c r="C1" s="92"/>
      <c r="D1" s="92"/>
      <c r="E1" s="92"/>
      <c r="F1" s="92"/>
      <c r="G1" s="92"/>
    </row>
    <row r="2" spans="1:7" ht="16.5" customHeight="1" x14ac:dyDescent="0.2">
      <c r="A2" s="93" t="s">
        <v>16</v>
      </c>
      <c r="B2" s="95" t="s">
        <v>17</v>
      </c>
      <c r="C2" s="95" t="s">
        <v>18</v>
      </c>
      <c r="D2" s="95" t="s">
        <v>19</v>
      </c>
      <c r="E2" s="95" t="s">
        <v>20</v>
      </c>
      <c r="F2" s="95" t="s">
        <v>21</v>
      </c>
      <c r="G2" s="95" t="s">
        <v>22</v>
      </c>
    </row>
    <row r="3" spans="1:7" ht="29.25" customHeight="1" thickBot="1" x14ac:dyDescent="0.25">
      <c r="A3" s="94"/>
      <c r="B3" s="96"/>
      <c r="C3" s="96"/>
      <c r="D3" s="96"/>
      <c r="E3" s="96"/>
      <c r="F3" s="96"/>
      <c r="G3" s="96"/>
    </row>
    <row r="4" spans="1:7" ht="13.5" thickBot="1" x14ac:dyDescent="0.25">
      <c r="A4" s="4">
        <v>1</v>
      </c>
      <c r="B4" s="51">
        <v>2016</v>
      </c>
      <c r="C4" s="97" t="s">
        <v>70</v>
      </c>
      <c r="D4" s="98"/>
      <c r="E4" s="99"/>
      <c r="F4" s="22"/>
      <c r="G4" s="4">
        <v>-3000</v>
      </c>
    </row>
    <row r="5" spans="1:7" ht="13.5" thickBot="1" x14ac:dyDescent="0.25">
      <c r="A5" s="2">
        <v>2</v>
      </c>
      <c r="B5" s="51">
        <v>2016</v>
      </c>
      <c r="C5" s="97" t="s">
        <v>71</v>
      </c>
      <c r="D5" s="98"/>
      <c r="E5" s="99"/>
      <c r="F5" s="31"/>
      <c r="G5" s="32">
        <v>-17347.400000000001</v>
      </c>
    </row>
    <row r="6" spans="1:7" ht="13.5" thickBot="1" x14ac:dyDescent="0.25">
      <c r="A6" s="2">
        <v>3</v>
      </c>
      <c r="B6" s="51">
        <v>2016</v>
      </c>
      <c r="C6" s="97" t="s">
        <v>72</v>
      </c>
      <c r="D6" s="98"/>
      <c r="E6" s="99"/>
      <c r="F6" s="31"/>
      <c r="G6" s="32">
        <v>-161.61000000000001</v>
      </c>
    </row>
    <row r="7" spans="1:7" x14ac:dyDescent="0.2">
      <c r="A7" s="2">
        <v>4</v>
      </c>
      <c r="B7" s="51">
        <v>2016</v>
      </c>
      <c r="C7" s="97" t="s">
        <v>73</v>
      </c>
      <c r="D7" s="98"/>
      <c r="E7" s="99"/>
      <c r="F7" s="31"/>
      <c r="G7" s="32">
        <v>-10219.530000000001</v>
      </c>
    </row>
    <row r="8" spans="1:7" x14ac:dyDescent="0.2">
      <c r="A8" s="2">
        <v>5</v>
      </c>
      <c r="B8" s="51">
        <v>2016</v>
      </c>
      <c r="C8" s="4" t="s">
        <v>74</v>
      </c>
      <c r="D8" s="2" t="s">
        <v>75</v>
      </c>
      <c r="E8" s="30" t="s">
        <v>76</v>
      </c>
      <c r="F8" s="31"/>
      <c r="G8" s="32">
        <v>1384.13</v>
      </c>
    </row>
    <row r="9" spans="1:7" x14ac:dyDescent="0.2">
      <c r="A9" s="2">
        <v>6</v>
      </c>
      <c r="B9" s="51">
        <v>2016</v>
      </c>
      <c r="C9" s="4" t="s">
        <v>74</v>
      </c>
      <c r="D9" s="2" t="s">
        <v>77</v>
      </c>
      <c r="E9" s="2" t="s">
        <v>78</v>
      </c>
      <c r="F9" s="2"/>
      <c r="G9" s="2">
        <v>5203.51</v>
      </c>
    </row>
    <row r="10" spans="1:7" x14ac:dyDescent="0.2">
      <c r="A10" s="2">
        <v>7</v>
      </c>
      <c r="B10" s="51">
        <v>2016</v>
      </c>
      <c r="C10" s="2" t="s">
        <v>79</v>
      </c>
      <c r="D10" s="2" t="s">
        <v>80</v>
      </c>
      <c r="E10" s="2" t="s">
        <v>76</v>
      </c>
      <c r="F10" s="2"/>
      <c r="G10" s="2">
        <v>2865.15</v>
      </c>
    </row>
    <row r="11" spans="1:7" ht="25.5" x14ac:dyDescent="0.2">
      <c r="A11" s="2">
        <v>8</v>
      </c>
      <c r="B11" s="51">
        <v>2016</v>
      </c>
      <c r="C11" s="2" t="s">
        <v>81</v>
      </c>
      <c r="D11" s="2" t="s">
        <v>82</v>
      </c>
      <c r="E11" s="48" t="s">
        <v>83</v>
      </c>
      <c r="F11" s="2"/>
      <c r="G11" s="2">
        <v>7076.29</v>
      </c>
    </row>
    <row r="12" spans="1:7" ht="25.5" x14ac:dyDescent="0.2">
      <c r="A12" s="2">
        <v>9</v>
      </c>
      <c r="B12" s="51">
        <v>2016</v>
      </c>
      <c r="C12" s="2" t="s">
        <v>81</v>
      </c>
      <c r="D12" s="2" t="s">
        <v>84</v>
      </c>
      <c r="E12" s="48" t="s">
        <v>85</v>
      </c>
      <c r="F12" s="2"/>
      <c r="G12" s="2">
        <v>1124.44</v>
      </c>
    </row>
    <row r="13" spans="1:7" hidden="1" x14ac:dyDescent="0.2">
      <c r="A13" s="2"/>
      <c r="B13" s="2"/>
      <c r="C13" s="2"/>
      <c r="D13" s="2"/>
      <c r="E13" s="2"/>
      <c r="F13" s="2"/>
      <c r="G13" s="2"/>
    </row>
    <row r="14" spans="1:7" hidden="1" x14ac:dyDescent="0.2">
      <c r="A14" s="2"/>
      <c r="B14" s="2"/>
      <c r="C14" s="2"/>
      <c r="D14" s="2"/>
      <c r="E14" s="2"/>
      <c r="F14" s="2"/>
      <c r="G14" s="2"/>
    </row>
    <row r="15" spans="1:7" hidden="1" x14ac:dyDescent="0.2">
      <c r="A15" s="2"/>
      <c r="B15" s="2"/>
      <c r="C15" s="2"/>
      <c r="D15" s="2"/>
      <c r="E15" s="2"/>
      <c r="F15" s="2"/>
      <c r="G15" s="2"/>
    </row>
    <row r="16" spans="1:7" hidden="1" x14ac:dyDescent="0.2">
      <c r="A16" s="2"/>
      <c r="B16" s="2"/>
      <c r="C16" s="2"/>
      <c r="D16" s="2"/>
      <c r="E16" s="2"/>
      <c r="F16" s="2"/>
      <c r="G16" s="2"/>
    </row>
    <row r="17" spans="1:7" hidden="1" x14ac:dyDescent="0.2">
      <c r="A17" s="2"/>
      <c r="B17" s="2"/>
      <c r="C17" s="2"/>
      <c r="D17" s="2"/>
      <c r="E17" s="2"/>
      <c r="F17" s="2"/>
      <c r="G17" s="2"/>
    </row>
    <row r="18" spans="1:7" hidden="1" x14ac:dyDescent="0.2">
      <c r="A18" s="2"/>
      <c r="B18" s="2"/>
      <c r="C18" s="2"/>
      <c r="D18" s="2"/>
      <c r="E18" s="2"/>
      <c r="F18" s="2"/>
      <c r="G18" s="2"/>
    </row>
    <row r="19" spans="1:7" hidden="1" x14ac:dyDescent="0.2">
      <c r="A19" s="2"/>
      <c r="B19" s="2"/>
      <c r="C19" s="2"/>
      <c r="D19" s="2"/>
      <c r="E19" s="2"/>
      <c r="F19" s="2"/>
      <c r="G19" s="2"/>
    </row>
    <row r="20" spans="1:7" hidden="1" x14ac:dyDescent="0.2">
      <c r="A20" s="2"/>
      <c r="B20" s="2"/>
      <c r="C20" s="2"/>
      <c r="D20" s="2"/>
      <c r="E20" s="2"/>
      <c r="F20" s="2"/>
      <c r="G20" s="2"/>
    </row>
    <row r="21" spans="1:7" hidden="1" x14ac:dyDescent="0.2">
      <c r="A21" s="2"/>
      <c r="B21" s="2"/>
      <c r="C21" s="2"/>
      <c r="D21" s="2"/>
      <c r="E21" s="2"/>
      <c r="F21" s="2"/>
      <c r="G21" s="2"/>
    </row>
    <row r="22" spans="1:7" hidden="1" x14ac:dyDescent="0.2">
      <c r="A22" s="2"/>
      <c r="B22" s="2"/>
      <c r="C22" s="2"/>
      <c r="D22" s="2"/>
      <c r="E22" s="2"/>
      <c r="F22" s="2"/>
      <c r="G22" s="2"/>
    </row>
    <row r="23" spans="1:7" x14ac:dyDescent="0.2">
      <c r="A23" s="2">
        <v>10</v>
      </c>
      <c r="B23" s="51">
        <v>2016</v>
      </c>
      <c r="C23" s="2" t="s">
        <v>88</v>
      </c>
      <c r="D23" s="2" t="s">
        <v>89</v>
      </c>
      <c r="E23" s="2" t="s">
        <v>90</v>
      </c>
      <c r="F23" s="2"/>
      <c r="G23" s="21">
        <v>10940</v>
      </c>
    </row>
    <row r="24" spans="1:7" x14ac:dyDescent="0.2">
      <c r="A24" s="2">
        <v>11</v>
      </c>
      <c r="B24" s="51">
        <v>2016</v>
      </c>
      <c r="C24" s="2" t="s">
        <v>88</v>
      </c>
      <c r="D24" s="2" t="s">
        <v>91</v>
      </c>
      <c r="E24" s="2" t="s">
        <v>92</v>
      </c>
      <c r="F24" s="2"/>
      <c r="G24" s="21">
        <v>33947</v>
      </c>
    </row>
    <row r="25" spans="1:7" x14ac:dyDescent="0.2">
      <c r="A25" s="2">
        <v>12</v>
      </c>
      <c r="B25" s="51">
        <v>2016</v>
      </c>
      <c r="C25" s="2" t="s">
        <v>88</v>
      </c>
      <c r="D25" s="2" t="s">
        <v>93</v>
      </c>
      <c r="E25" s="2" t="s">
        <v>94</v>
      </c>
      <c r="F25" s="2"/>
      <c r="G25" s="21">
        <v>6356</v>
      </c>
    </row>
    <row r="26" spans="1:7" x14ac:dyDescent="0.2">
      <c r="A26" s="2">
        <v>13</v>
      </c>
      <c r="B26" s="51">
        <v>2016</v>
      </c>
      <c r="C26" s="2" t="s">
        <v>88</v>
      </c>
      <c r="D26" s="2" t="s">
        <v>82</v>
      </c>
      <c r="E26" s="2" t="s">
        <v>95</v>
      </c>
      <c r="F26" s="2"/>
      <c r="G26" s="2">
        <v>3800.5</v>
      </c>
    </row>
    <row r="27" spans="1:7" hidden="1" x14ac:dyDescent="0.2">
      <c r="A27" s="2"/>
      <c r="B27" s="2"/>
      <c r="C27" s="2"/>
      <c r="D27" s="2"/>
      <c r="E27" s="2"/>
      <c r="F27" s="2"/>
      <c r="G27" s="2"/>
    </row>
    <row r="28" spans="1:7" hidden="1" x14ac:dyDescent="0.2">
      <c r="A28" s="2"/>
      <c r="B28" s="2"/>
      <c r="C28" s="2"/>
      <c r="D28" s="2"/>
      <c r="E28" s="2"/>
      <c r="F28" s="2"/>
      <c r="G28" s="2"/>
    </row>
    <row r="29" spans="1:7" hidden="1" x14ac:dyDescent="0.2">
      <c r="A29" s="2"/>
      <c r="B29" s="2"/>
      <c r="C29" s="2"/>
      <c r="D29" s="2"/>
      <c r="E29" s="2"/>
      <c r="F29" s="2"/>
      <c r="G29" s="2"/>
    </row>
    <row r="30" spans="1:7" hidden="1" x14ac:dyDescent="0.2">
      <c r="A30" s="2"/>
      <c r="B30" s="2"/>
      <c r="C30" s="2"/>
      <c r="D30" s="2"/>
      <c r="E30" s="2"/>
      <c r="F30" s="2"/>
      <c r="G30" s="2"/>
    </row>
    <row r="31" spans="1:7" hidden="1" x14ac:dyDescent="0.2">
      <c r="A31" s="2"/>
      <c r="B31" s="2"/>
      <c r="C31" s="2"/>
      <c r="D31" s="2"/>
      <c r="E31" s="2"/>
      <c r="F31" s="2"/>
      <c r="G31" s="2"/>
    </row>
    <row r="32" spans="1:7" ht="13.5" thickBot="1" x14ac:dyDescent="0.25">
      <c r="A32" s="86" t="s">
        <v>23</v>
      </c>
      <c r="B32" s="87"/>
      <c r="C32" s="87"/>
      <c r="D32" s="87"/>
      <c r="E32" s="87"/>
      <c r="F32" s="88"/>
      <c r="G32" s="23">
        <f>[1]декабрь!$AJ$36+[1]декабрь!$AL$36+'[1]июль 16'!$AN$36+'[1]июль 16'!$AP$36</f>
        <v>3487.0559999999996</v>
      </c>
    </row>
    <row r="33" spans="1:7" ht="15.75" thickBot="1" x14ac:dyDescent="0.3">
      <c r="A33" s="89" t="s">
        <v>24</v>
      </c>
      <c r="B33" s="90"/>
      <c r="C33" s="90"/>
      <c r="D33" s="90"/>
      <c r="E33" s="90"/>
      <c r="F33" s="91"/>
      <c r="G33" s="24">
        <f>SUM(G4:G32)</f>
        <v>45455.536</v>
      </c>
    </row>
    <row r="36" spans="1:7" ht="12.75" customHeight="1" x14ac:dyDescent="0.2">
      <c r="A36" s="49" t="s">
        <v>99</v>
      </c>
      <c r="B36" s="49"/>
      <c r="C36" s="49"/>
      <c r="D36" s="49"/>
      <c r="E36" s="49"/>
    </row>
  </sheetData>
  <mergeCells count="14">
    <mergeCell ref="A32:F32"/>
    <mergeCell ref="A33:F33"/>
    <mergeCell ref="A1:G1"/>
    <mergeCell ref="A2:A3"/>
    <mergeCell ref="B2:B3"/>
    <mergeCell ref="C2:C3"/>
    <mergeCell ref="D2:D3"/>
    <mergeCell ref="E2:E3"/>
    <mergeCell ref="F2:F3"/>
    <mergeCell ref="G2:G3"/>
    <mergeCell ref="C4:E4"/>
    <mergeCell ref="C5:E5"/>
    <mergeCell ref="C6:E6"/>
    <mergeCell ref="C7:E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tabSelected="1" workbookViewId="0">
      <selection activeCell="B30" sqref="B30"/>
    </sheetView>
  </sheetViews>
  <sheetFormatPr defaultRowHeight="12.75" x14ac:dyDescent="0.2"/>
  <cols>
    <col min="1" max="1" width="34.5703125" style="68" customWidth="1"/>
    <col min="2" max="2" width="26.140625" style="68" customWidth="1"/>
    <col min="3" max="3" width="32.28515625" style="68" customWidth="1"/>
    <col min="4" max="4" width="23.140625" style="68" customWidth="1"/>
    <col min="5" max="16384" width="9.140625" style="68"/>
  </cols>
  <sheetData>
    <row r="2" spans="1:4" ht="75.75" customHeight="1" x14ac:dyDescent="0.2">
      <c r="A2" s="100" t="s">
        <v>146</v>
      </c>
      <c r="B2" s="100"/>
      <c r="C2" s="100"/>
      <c r="D2" s="100"/>
    </row>
    <row r="3" spans="1:4" ht="22.5" customHeight="1" thickBot="1" x14ac:dyDescent="0.25"/>
    <row r="4" spans="1:4" ht="31.5" x14ac:dyDescent="0.2">
      <c r="A4" s="45"/>
      <c r="B4" s="57" t="s">
        <v>58</v>
      </c>
      <c r="C4" s="57" t="s">
        <v>59</v>
      </c>
      <c r="D4" s="57" t="s">
        <v>60</v>
      </c>
    </row>
    <row r="5" spans="1:4" ht="21.75" customHeight="1" x14ac:dyDescent="0.2">
      <c r="A5" s="60" t="s">
        <v>131</v>
      </c>
      <c r="B5" s="61"/>
      <c r="C5" s="62">
        <v>343646.90407999989</v>
      </c>
      <c r="D5" s="61"/>
    </row>
    <row r="6" spans="1:4" ht="18" customHeight="1" x14ac:dyDescent="0.2">
      <c r="A6" s="11" t="s">
        <v>100</v>
      </c>
      <c r="B6" s="63">
        <v>434728.88</v>
      </c>
      <c r="C6" s="63">
        <v>412443.50999999995</v>
      </c>
      <c r="D6" s="64">
        <v>474867.83544</v>
      </c>
    </row>
    <row r="7" spans="1:4" ht="25.5" x14ac:dyDescent="0.2">
      <c r="A7" s="3" t="s">
        <v>62</v>
      </c>
      <c r="B7" s="65">
        <v>0</v>
      </c>
      <c r="C7" s="65"/>
      <c r="D7" s="65">
        <v>79770</v>
      </c>
    </row>
    <row r="8" spans="1:4" ht="26.25" thickBot="1" x14ac:dyDescent="0.25">
      <c r="A8" s="3" t="s">
        <v>63</v>
      </c>
      <c r="B8" s="65">
        <v>0</v>
      </c>
      <c r="C8" s="65"/>
      <c r="D8" s="64">
        <v>28717.199999999993</v>
      </c>
    </row>
    <row r="9" spans="1:4" ht="15.75" thickBot="1" x14ac:dyDescent="0.3">
      <c r="A9" s="26" t="s">
        <v>101</v>
      </c>
      <c r="B9" s="66">
        <v>434728.88</v>
      </c>
      <c r="C9" s="66">
        <v>756090.41407999978</v>
      </c>
      <c r="D9" s="67">
        <v>583355.03544000001</v>
      </c>
    </row>
    <row r="11" spans="1:4" ht="15" x14ac:dyDescent="0.25">
      <c r="A11" s="101" t="s">
        <v>147</v>
      </c>
      <c r="B11" s="101"/>
      <c r="C11" s="101"/>
      <c r="D11" s="58">
        <v>172735.37863999978</v>
      </c>
    </row>
    <row r="13" spans="1:4" ht="15.75" x14ac:dyDescent="0.25">
      <c r="A13" s="50"/>
      <c r="B13" s="50"/>
      <c r="C13" s="50"/>
      <c r="D13" s="50"/>
    </row>
    <row r="14" spans="1:4" x14ac:dyDescent="0.2">
      <c r="A14" s="102" t="s">
        <v>148</v>
      </c>
      <c r="B14" s="102"/>
      <c r="C14" s="102"/>
      <c r="D14" s="59">
        <v>90149.11</v>
      </c>
    </row>
    <row r="15" spans="1:4" x14ac:dyDescent="0.2">
      <c r="A15" s="53"/>
      <c r="B15" s="54"/>
      <c r="C15" s="54"/>
      <c r="D15" s="59"/>
    </row>
    <row r="16" spans="1:4" ht="15.75" x14ac:dyDescent="0.25">
      <c r="A16" s="50"/>
      <c r="B16" s="50"/>
      <c r="C16" s="50"/>
      <c r="D16" s="50"/>
    </row>
    <row r="17" spans="1:4" ht="12.75" customHeight="1" x14ac:dyDescent="0.2">
      <c r="A17" s="49" t="s">
        <v>102</v>
      </c>
      <c r="B17" s="49"/>
      <c r="C17" s="49"/>
      <c r="D17" s="49"/>
    </row>
  </sheetData>
  <mergeCells count="3">
    <mergeCell ref="A2:D2"/>
    <mergeCell ref="A11:C11"/>
    <mergeCell ref="A14:C1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F26" sqref="F26"/>
    </sheetView>
  </sheetViews>
  <sheetFormatPr defaultRowHeight="12.75" x14ac:dyDescent="0.2"/>
  <cols>
    <col min="1" max="1" width="4.5703125" style="68" customWidth="1"/>
    <col min="2" max="2" width="9.140625" style="68"/>
    <col min="3" max="3" width="10.28515625" style="68" customWidth="1"/>
    <col min="4" max="4" width="25.28515625" style="68" customWidth="1"/>
    <col min="5" max="5" width="40.85546875" style="68" customWidth="1"/>
    <col min="6" max="6" width="17.140625" style="68" customWidth="1"/>
    <col min="7" max="7" width="0" style="68" hidden="1" customWidth="1"/>
    <col min="8" max="8" width="2.5703125" style="68" hidden="1" customWidth="1"/>
    <col min="9" max="16384" width="9.140625" style="68"/>
  </cols>
  <sheetData>
    <row r="1" spans="1:8" ht="94.5" customHeight="1" thickBot="1" x14ac:dyDescent="0.25">
      <c r="A1" s="109" t="s">
        <v>149</v>
      </c>
      <c r="B1" s="109"/>
      <c r="C1" s="109"/>
      <c r="D1" s="109"/>
      <c r="E1" s="109"/>
      <c r="F1" s="109"/>
      <c r="G1" s="109"/>
      <c r="H1" s="109"/>
    </row>
    <row r="2" spans="1:8" ht="15.75" x14ac:dyDescent="0.25">
      <c r="A2" s="110" t="s">
        <v>16</v>
      </c>
      <c r="B2" s="112" t="s">
        <v>136</v>
      </c>
      <c r="C2" s="112" t="s">
        <v>137</v>
      </c>
      <c r="D2" s="112" t="s">
        <v>138</v>
      </c>
      <c r="E2" s="112" t="s">
        <v>139</v>
      </c>
      <c r="F2" s="112" t="s">
        <v>140</v>
      </c>
      <c r="G2" s="114" t="s">
        <v>103</v>
      </c>
      <c r="H2" s="115"/>
    </row>
    <row r="3" spans="1:8" ht="16.5" thickBot="1" x14ac:dyDescent="0.3">
      <c r="A3" s="111"/>
      <c r="B3" s="113"/>
      <c r="C3" s="113"/>
      <c r="D3" s="113"/>
      <c r="E3" s="113"/>
      <c r="F3" s="113"/>
      <c r="G3" s="69" t="s">
        <v>104</v>
      </c>
      <c r="H3" s="70" t="s">
        <v>105</v>
      </c>
    </row>
    <row r="4" spans="1:8" x14ac:dyDescent="0.2">
      <c r="A4" s="71">
        <v>1</v>
      </c>
      <c r="B4" s="71">
        <v>2020</v>
      </c>
      <c r="C4" s="71" t="s">
        <v>74</v>
      </c>
      <c r="D4" s="72" t="s">
        <v>106</v>
      </c>
      <c r="E4" s="73" t="s">
        <v>107</v>
      </c>
      <c r="F4" s="74">
        <v>624</v>
      </c>
      <c r="G4" s="75"/>
      <c r="H4" s="75"/>
    </row>
    <row r="5" spans="1:8" x14ac:dyDescent="0.2">
      <c r="A5" s="71">
        <v>2</v>
      </c>
      <c r="B5" s="71">
        <v>2020</v>
      </c>
      <c r="C5" s="71" t="s">
        <v>79</v>
      </c>
      <c r="D5" s="72"/>
      <c r="E5" s="73" t="s">
        <v>108</v>
      </c>
      <c r="F5" s="74">
        <v>490</v>
      </c>
      <c r="G5" s="75"/>
      <c r="H5" s="75"/>
    </row>
    <row r="6" spans="1:8" x14ac:dyDescent="0.2">
      <c r="A6" s="71">
        <v>3</v>
      </c>
      <c r="B6" s="71">
        <v>2020</v>
      </c>
      <c r="C6" s="71" t="s">
        <v>81</v>
      </c>
      <c r="D6" s="72" t="s">
        <v>109</v>
      </c>
      <c r="E6" s="73" t="s">
        <v>110</v>
      </c>
      <c r="F6" s="74">
        <v>63062</v>
      </c>
      <c r="G6" s="75"/>
      <c r="H6" s="75"/>
    </row>
    <row r="7" spans="1:8" x14ac:dyDescent="0.2">
      <c r="A7" s="71">
        <v>4</v>
      </c>
      <c r="B7" s="71">
        <v>2020</v>
      </c>
      <c r="C7" s="71" t="s">
        <v>111</v>
      </c>
      <c r="D7" s="72" t="s">
        <v>112</v>
      </c>
      <c r="E7" s="73" t="s">
        <v>113</v>
      </c>
      <c r="F7" s="74">
        <v>5420</v>
      </c>
      <c r="G7" s="75"/>
      <c r="H7" s="75"/>
    </row>
    <row r="8" spans="1:8" x14ac:dyDescent="0.2">
      <c r="A8" s="71">
        <v>5</v>
      </c>
      <c r="B8" s="71">
        <v>2020</v>
      </c>
      <c r="C8" s="71" t="s">
        <v>111</v>
      </c>
      <c r="D8" s="72" t="s">
        <v>114</v>
      </c>
      <c r="E8" s="73" t="s">
        <v>115</v>
      </c>
      <c r="F8" s="74">
        <v>2753</v>
      </c>
      <c r="G8" s="75"/>
      <c r="H8" s="75"/>
    </row>
    <row r="9" spans="1:8" x14ac:dyDescent="0.2">
      <c r="A9" s="71">
        <v>6</v>
      </c>
      <c r="B9" s="71">
        <v>2020</v>
      </c>
      <c r="C9" s="71" t="s">
        <v>116</v>
      </c>
      <c r="D9" s="72" t="s">
        <v>109</v>
      </c>
      <c r="E9" s="73" t="s">
        <v>90</v>
      </c>
      <c r="F9" s="74">
        <v>3168</v>
      </c>
      <c r="G9" s="75"/>
      <c r="H9" s="75"/>
    </row>
    <row r="10" spans="1:8" x14ac:dyDescent="0.2">
      <c r="A10" s="71">
        <v>7</v>
      </c>
      <c r="B10" s="71">
        <v>2020</v>
      </c>
      <c r="C10" s="71" t="s">
        <v>88</v>
      </c>
      <c r="D10" s="72" t="s">
        <v>109</v>
      </c>
      <c r="E10" s="73" t="s">
        <v>117</v>
      </c>
      <c r="F10" s="74">
        <v>6155</v>
      </c>
      <c r="G10" s="75"/>
      <c r="H10" s="75"/>
    </row>
    <row r="11" spans="1:8" x14ac:dyDescent="0.2">
      <c r="A11" s="71">
        <v>8</v>
      </c>
      <c r="B11" s="71">
        <v>2020</v>
      </c>
      <c r="C11" s="71" t="s">
        <v>88</v>
      </c>
      <c r="D11" s="72" t="s">
        <v>118</v>
      </c>
      <c r="E11" s="73" t="s">
        <v>119</v>
      </c>
      <c r="F11" s="74">
        <v>40816</v>
      </c>
      <c r="G11" s="75"/>
      <c r="H11" s="75"/>
    </row>
    <row r="12" spans="1:8" x14ac:dyDescent="0.2">
      <c r="A12" s="71">
        <v>9</v>
      </c>
      <c r="B12" s="71">
        <v>2020</v>
      </c>
      <c r="C12" s="71" t="s">
        <v>88</v>
      </c>
      <c r="D12" s="72"/>
      <c r="E12" s="73" t="s">
        <v>120</v>
      </c>
      <c r="F12" s="74">
        <v>4900</v>
      </c>
      <c r="G12" s="75"/>
      <c r="H12" s="75"/>
    </row>
    <row r="13" spans="1:8" x14ac:dyDescent="0.2">
      <c r="A13" s="71">
        <v>10</v>
      </c>
      <c r="B13" s="71">
        <v>2020</v>
      </c>
      <c r="C13" s="71" t="s">
        <v>121</v>
      </c>
      <c r="D13" s="72" t="s">
        <v>122</v>
      </c>
      <c r="E13" s="73" t="s">
        <v>123</v>
      </c>
      <c r="F13" s="74">
        <v>12577</v>
      </c>
      <c r="G13" s="75"/>
      <c r="H13" s="75"/>
    </row>
    <row r="14" spans="1:8" x14ac:dyDescent="0.2">
      <c r="A14" s="71">
        <v>11</v>
      </c>
      <c r="B14" s="71">
        <v>2020</v>
      </c>
      <c r="C14" s="71" t="s">
        <v>124</v>
      </c>
      <c r="D14" s="72" t="s">
        <v>125</v>
      </c>
      <c r="E14" s="73" t="s">
        <v>126</v>
      </c>
      <c r="F14" s="74">
        <v>290026</v>
      </c>
      <c r="G14" s="75"/>
      <c r="H14" s="75"/>
    </row>
    <row r="15" spans="1:8" x14ac:dyDescent="0.2">
      <c r="A15" s="71">
        <v>12</v>
      </c>
      <c r="B15" s="71">
        <v>2020</v>
      </c>
      <c r="C15" s="71" t="s">
        <v>124</v>
      </c>
      <c r="D15" s="72" t="s">
        <v>127</v>
      </c>
      <c r="E15" s="73" t="s">
        <v>128</v>
      </c>
      <c r="F15" s="74">
        <v>439</v>
      </c>
      <c r="G15" s="75"/>
      <c r="H15" s="75"/>
    </row>
    <row r="16" spans="1:8" x14ac:dyDescent="0.2">
      <c r="A16" s="71">
        <v>13</v>
      </c>
      <c r="B16" s="71">
        <v>2020</v>
      </c>
      <c r="C16" s="71" t="s">
        <v>124</v>
      </c>
      <c r="D16" s="72" t="s">
        <v>112</v>
      </c>
      <c r="E16" s="73" t="s">
        <v>129</v>
      </c>
      <c r="F16" s="74">
        <v>3968</v>
      </c>
      <c r="G16" s="75"/>
      <c r="H16" s="75"/>
    </row>
    <row r="17" spans="1:8" x14ac:dyDescent="0.2">
      <c r="A17" s="71">
        <v>14</v>
      </c>
      <c r="B17" s="71">
        <v>2020</v>
      </c>
      <c r="C17" s="71" t="s">
        <v>124</v>
      </c>
      <c r="D17" s="72"/>
      <c r="E17" s="73" t="s">
        <v>130</v>
      </c>
      <c r="F17" s="74">
        <v>4217.5</v>
      </c>
      <c r="G17" s="75"/>
      <c r="H17" s="75"/>
    </row>
    <row r="18" spans="1:8" x14ac:dyDescent="0.2">
      <c r="A18" s="71">
        <v>15</v>
      </c>
      <c r="B18" s="71">
        <v>2020</v>
      </c>
      <c r="C18" s="71" t="s">
        <v>132</v>
      </c>
      <c r="D18" s="72" t="s">
        <v>133</v>
      </c>
      <c r="E18" s="73" t="s">
        <v>134</v>
      </c>
      <c r="F18" s="74">
        <v>1805</v>
      </c>
      <c r="G18" s="75"/>
      <c r="H18" s="75"/>
    </row>
    <row r="19" spans="1:8" x14ac:dyDescent="0.2">
      <c r="A19" s="71">
        <v>16</v>
      </c>
      <c r="B19" s="71">
        <v>2020</v>
      </c>
      <c r="C19" s="71" t="s">
        <v>132</v>
      </c>
      <c r="D19" s="72" t="s">
        <v>112</v>
      </c>
      <c r="E19" s="73" t="s">
        <v>135</v>
      </c>
      <c r="F19" s="74">
        <v>1754</v>
      </c>
      <c r="G19" s="75"/>
      <c r="H19" s="75"/>
    </row>
    <row r="20" spans="1:8" x14ac:dyDescent="0.2">
      <c r="A20" s="71">
        <v>17</v>
      </c>
      <c r="B20" s="71">
        <v>2020</v>
      </c>
      <c r="C20" s="71" t="s">
        <v>132</v>
      </c>
      <c r="D20" s="72" t="s">
        <v>114</v>
      </c>
      <c r="E20" s="73" t="s">
        <v>115</v>
      </c>
      <c r="F20" s="74">
        <v>2952</v>
      </c>
      <c r="G20" s="75"/>
      <c r="H20" s="75"/>
    </row>
    <row r="21" spans="1:8" x14ac:dyDescent="0.2">
      <c r="A21" s="71">
        <v>18</v>
      </c>
      <c r="B21" s="71">
        <v>2020</v>
      </c>
      <c r="C21" s="71" t="s">
        <v>141</v>
      </c>
      <c r="D21" s="76" t="s">
        <v>142</v>
      </c>
      <c r="E21" s="72" t="s">
        <v>143</v>
      </c>
      <c r="F21" s="74">
        <v>940</v>
      </c>
      <c r="G21" s="75"/>
      <c r="H21" s="75"/>
    </row>
    <row r="22" spans="1:8" x14ac:dyDescent="0.2">
      <c r="A22" s="71">
        <v>19</v>
      </c>
      <c r="B22" s="71">
        <v>2020</v>
      </c>
      <c r="C22" s="71" t="s">
        <v>141</v>
      </c>
      <c r="D22" s="72" t="s">
        <v>114</v>
      </c>
      <c r="E22" s="73" t="s">
        <v>144</v>
      </c>
      <c r="F22" s="74">
        <v>2949</v>
      </c>
      <c r="G22" s="75"/>
      <c r="H22" s="75"/>
    </row>
    <row r="23" spans="1:8" x14ac:dyDescent="0.2">
      <c r="A23" s="71">
        <v>20</v>
      </c>
      <c r="B23" s="71">
        <v>2020</v>
      </c>
      <c r="C23" s="71" t="s">
        <v>141</v>
      </c>
      <c r="D23" s="80" t="s">
        <v>109</v>
      </c>
      <c r="E23" s="72" t="s">
        <v>145</v>
      </c>
      <c r="F23" s="74">
        <v>2004</v>
      </c>
      <c r="G23" s="75"/>
      <c r="H23" s="75"/>
    </row>
    <row r="24" spans="1:8" x14ac:dyDescent="0.2">
      <c r="A24" s="71">
        <v>21</v>
      </c>
      <c r="B24" s="71">
        <v>2020</v>
      </c>
      <c r="C24" s="71" t="s">
        <v>150</v>
      </c>
      <c r="D24" s="80" t="s">
        <v>109</v>
      </c>
      <c r="E24" s="72" t="s">
        <v>145</v>
      </c>
      <c r="F24" s="74">
        <v>2335</v>
      </c>
      <c r="G24" s="75"/>
      <c r="H24" s="75"/>
    </row>
    <row r="25" spans="1:8" ht="13.5" thickBot="1" x14ac:dyDescent="0.25">
      <c r="A25" s="103" t="s">
        <v>23</v>
      </c>
      <c r="B25" s="104"/>
      <c r="C25" s="104"/>
      <c r="D25" s="104"/>
      <c r="E25" s="104"/>
      <c r="F25" s="77">
        <v>21513.335440000003</v>
      </c>
      <c r="G25" s="75"/>
      <c r="H25" s="75"/>
    </row>
    <row r="26" spans="1:8" ht="15" thickBot="1" x14ac:dyDescent="0.25">
      <c r="A26" s="105" t="s">
        <v>24</v>
      </c>
      <c r="B26" s="106"/>
      <c r="C26" s="106"/>
      <c r="D26" s="106"/>
      <c r="E26" s="106"/>
      <c r="F26" s="78">
        <v>474867.83544</v>
      </c>
      <c r="G26" s="107"/>
      <c r="H26" s="108"/>
    </row>
    <row r="27" spans="1:8" x14ac:dyDescent="0.2">
      <c r="A27" s="76"/>
      <c r="B27" s="76"/>
      <c r="C27" s="76"/>
      <c r="D27" s="76"/>
      <c r="E27" s="76"/>
      <c r="F27" s="76"/>
      <c r="G27" s="76"/>
      <c r="H27" s="76"/>
    </row>
    <row r="28" spans="1:8" x14ac:dyDescent="0.2">
      <c r="A28" s="76"/>
      <c r="B28" s="76"/>
      <c r="C28" s="76"/>
      <c r="D28" s="76"/>
      <c r="E28" s="76"/>
      <c r="F28" s="76"/>
      <c r="G28" s="76"/>
      <c r="H28" s="76"/>
    </row>
    <row r="29" spans="1:8" x14ac:dyDescent="0.2">
      <c r="A29" s="76"/>
      <c r="B29" s="76"/>
      <c r="C29" s="76"/>
      <c r="D29" s="76"/>
      <c r="E29" s="76"/>
      <c r="F29" s="76"/>
      <c r="G29" s="76"/>
      <c r="H29" s="76"/>
    </row>
    <row r="30" spans="1:8" ht="12.75" customHeight="1" x14ac:dyDescent="0.2">
      <c r="A30" s="79" t="s">
        <v>102</v>
      </c>
      <c r="B30" s="79"/>
      <c r="C30" s="79"/>
      <c r="D30" s="79"/>
      <c r="E30" s="79"/>
      <c r="F30" s="76"/>
      <c r="G30" s="76"/>
      <c r="H30" s="76"/>
    </row>
  </sheetData>
  <mergeCells count="11">
    <mergeCell ref="A25:E25"/>
    <mergeCell ref="A26:E26"/>
    <mergeCell ref="G26:H26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43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Р И С отчет 2020</vt:lpstr>
      <vt:lpstr>Р И С расход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2020-01-21T06:46:40Z</cp:lastPrinted>
  <dcterms:created xsi:type="dcterms:W3CDTF">2015-02-24T21:57:31Z</dcterms:created>
  <dcterms:modified xsi:type="dcterms:W3CDTF">2021-01-26T09:35:33Z</dcterms:modified>
</cp:coreProperties>
</file>