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FEC6C4A4-7146-4EFD-AC38-FF5232F5FA67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иСотчет 2023г." sheetId="14" r:id="rId3"/>
    <sheet name="РиСрасход 2023г." sheetId="15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F28" i="15" l="1"/>
  <c r="D6" i="14" l="1"/>
  <c r="D9" i="14" l="1"/>
  <c r="C9" i="14"/>
  <c r="B9" i="14"/>
  <c r="D12" i="14" l="1"/>
  <c r="F9" i="3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I16" i="6" l="1"/>
  <c r="I17" i="6" s="1"/>
  <c r="D8" i="5" s="1"/>
  <c r="D14" i="5" s="1"/>
  <c r="AH15" i="3"/>
  <c r="AE15" i="3"/>
  <c r="AJ15" i="3"/>
  <c r="C8" i="5" s="1"/>
  <c r="AG15" i="3"/>
  <c r="B8" i="5" s="1"/>
  <c r="B14" i="5" s="1"/>
  <c r="C15" i="3"/>
  <c r="F15" i="3"/>
  <c r="I15" i="3"/>
  <c r="J15" i="3"/>
  <c r="K15" i="3"/>
  <c r="C13" i="1" s="1"/>
  <c r="L15" i="3"/>
  <c r="D13" i="1" s="1"/>
  <c r="O15" i="3"/>
  <c r="P15" i="3"/>
  <c r="Q15" i="3"/>
  <c r="R15" i="3"/>
  <c r="S15" i="3"/>
  <c r="T15" i="3"/>
  <c r="U15" i="3"/>
  <c r="C10" i="1" s="1"/>
  <c r="V15" i="3"/>
  <c r="D10" i="1" s="1"/>
  <c r="W15" i="3"/>
  <c r="C11" i="1" s="1"/>
  <c r="X15" i="3"/>
  <c r="Y15" i="3"/>
  <c r="C12" i="1" s="1"/>
  <c r="Z15" i="3"/>
  <c r="D12" i="1" s="1"/>
  <c r="AA15" i="3"/>
  <c r="AB15" i="3"/>
  <c r="D14" i="1" s="1"/>
  <c r="AC15" i="3"/>
  <c r="C15" i="1" s="1"/>
  <c r="AD15" i="3"/>
  <c r="D15" i="1" s="1"/>
  <c r="M15" i="3"/>
  <c r="H15" i="3"/>
  <c r="E15" i="3"/>
  <c r="C6" i="1" l="1"/>
  <c r="B22" i="5"/>
  <c r="C7" i="1" s="1"/>
  <c r="C14" i="1"/>
  <c r="E14" i="1"/>
  <c r="C22" i="5"/>
  <c r="D7" i="1" s="1"/>
  <c r="C14" i="5"/>
  <c r="N15" i="3"/>
  <c r="D6" i="1" l="1"/>
  <c r="G8" i="5"/>
  <c r="G14" i="5" s="1"/>
  <c r="G16" i="5"/>
  <c r="G22" i="5"/>
  <c r="G24" i="5"/>
  <c r="E7" i="1" s="1"/>
  <c r="E6" i="1" l="1"/>
</calcChain>
</file>

<file path=xl/sharedStrings.xml><?xml version="1.0" encoding="utf-8"?>
<sst xmlns="http://schemas.openxmlformats.org/spreadsheetml/2006/main" count="194" uniqueCount="140">
  <si>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</si>
  <si>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</si>
  <si>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</si>
  <si>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</si>
  <si>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</si>
  <si>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</si>
  <si>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</si>
  <si>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</si>
  <si>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</si>
  <si>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</si>
  <si>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</si>
  <si>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</si>
  <si>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</si>
  <si>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</si>
  <si>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</si>
  <si>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</si>
  <si>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</si>
  <si>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</si>
  <si>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</si>
  <si>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</si>
  <si>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</si>
  <si>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</si>
  <si>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</si>
  <si>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</si>
  <si>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</si>
  <si>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</si>
  <si>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</si>
  <si>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</si>
  <si>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</si>
  <si>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</si>
  <si>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</si>
  <si>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</si>
  <si>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</si>
  <si>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</si>
  <si>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</si>
  <si>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</si>
  <si>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</si>
  <si>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</si>
  <si>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</si>
  <si>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</si>
  <si>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</si>
  <si>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</si>
  <si>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</si>
  <si>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</si>
  <si>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</si>
  <si>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</si>
  <si>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</si>
  <si>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</si>
  <si>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</si>
  <si>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</si>
  <si>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</si>
  <si>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</si>
  <si>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</si>
  <si>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</si>
  <si>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</si>
  <si>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</si>
  <si>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</si>
  <si>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</si>
  <si>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</si>
  <si>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</si>
  <si>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</si>
  <si>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</si>
  <si>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</si>
  <si>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</si>
  <si>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</si>
  <si>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</si>
  <si>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</si>
  <si>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</si>
  <si>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</si>
  <si>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</si>
  <si>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</si>
  <si>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</si>
  <si>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</si>
  <si>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</si>
  <si>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</si>
  <si>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</si>
  <si>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Сызранова, 10-2</t>
  </si>
  <si>
    <t>Остаток денежных средств дома на 01.06.2015 г</t>
  </si>
  <si>
    <t>Сызранова, 28-1</t>
  </si>
  <si>
    <t>июнь</t>
  </si>
  <si>
    <t>Объем выполненных работ</t>
  </si>
  <si>
    <t>придомовая территория</t>
  </si>
  <si>
    <t>Покос травы</t>
  </si>
  <si>
    <t xml:space="preserve">250 м 2 </t>
  </si>
  <si>
    <t>Дезинсекция (блохи)</t>
  </si>
  <si>
    <t>1239м2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</si>
  <si>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</si>
  <si>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</si>
  <si>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Сызранова, 10-2</t>
  </si>
  <si>
    <t>Остаток денежных средств дома на 31.07.2015 г</t>
  </si>
  <si>
    <t>Содержание и Ремонт жилья</t>
  </si>
  <si>
    <t>в доме по  адресу ул. Сызранова, 28/1 за период с 01.06.2015 по 31.07.2015гг.</t>
  </si>
  <si>
    <t>Общая задолженность по всем статьям  на 01.08.2015 г. состовляет:</t>
  </si>
  <si>
    <t>Ремонт и Содержание жилья</t>
  </si>
  <si>
    <t xml:space="preserve"> итого</t>
  </si>
  <si>
    <t>Остаток денежных средств дома на 31.12.2015 г</t>
  </si>
  <si>
    <t>февраль</t>
  </si>
  <si>
    <t>ЦО</t>
  </si>
  <si>
    <t>март</t>
  </si>
  <si>
    <t>май</t>
  </si>
  <si>
    <t>территория</t>
  </si>
  <si>
    <t>покос травы</t>
  </si>
  <si>
    <t>апрель</t>
  </si>
  <si>
    <t>установка заглушек</t>
  </si>
  <si>
    <t>ЦО и ввод</t>
  </si>
  <si>
    <t>гидравлические испытания</t>
  </si>
  <si>
    <t>июль</t>
  </si>
  <si>
    <t>август</t>
  </si>
  <si>
    <t>сентябрь</t>
  </si>
  <si>
    <t>ГВС</t>
  </si>
  <si>
    <t>смена крана</t>
  </si>
  <si>
    <t>октябрь</t>
  </si>
  <si>
    <t>ноябрь</t>
  </si>
  <si>
    <t>декабрь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</si>
  <si>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Сызранова, 28-1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</si>
  <si>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</si>
  <si>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</si>
  <si>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</si>
  <si>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Сызранова, 28-1</t>
  </si>
  <si>
    <t>кв.67 КНС</t>
  </si>
  <si>
    <t>смена труб ф110мм</t>
  </si>
  <si>
    <t>ХВС</t>
  </si>
  <si>
    <t>прокладка труб ф20мм</t>
  </si>
  <si>
    <t>кв.109 ГВС</t>
  </si>
  <si>
    <t>разные работы</t>
  </si>
  <si>
    <t>дезинсекция</t>
  </si>
  <si>
    <t>ремонт поручней</t>
  </si>
  <si>
    <t>входы в подъезд</t>
  </si>
  <si>
    <t>укладка плитки</t>
  </si>
  <si>
    <t>кв.83 ХВС</t>
  </si>
  <si>
    <t>доставка, разгрузка материалов</t>
  </si>
  <si>
    <t>установка ограждения</t>
  </si>
  <si>
    <t>промывка и запуск</t>
  </si>
  <si>
    <t>кровля</t>
  </si>
  <si>
    <t>ремонт кровли</t>
  </si>
  <si>
    <t>нанесение надписи</t>
  </si>
  <si>
    <t>периодическая проверка общедомовых вентканалов</t>
  </si>
  <si>
    <t>кв.99</t>
  </si>
  <si>
    <t>доставка песка</t>
  </si>
  <si>
    <t>техническое диагностирование внутридмового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</si>
</sst>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4" fontId="10" fillId="3" borderId="3" xfId="1" applyNumberFormat="1" applyFont="1" applyFill="1" applyBorder="1" applyAlignment="1">
      <alignment vertical="center"/>
    </xf>
    <xf numFmtId="0" fontId="1" fillId="0" borderId="0" xfId="0" applyFont="1"/>
    <xf numFmtId="0" fontId="11" fillId="0" borderId="0" xfId="0" applyFont="1"/>
    <xf numFmtId="0" fontId="0" fillId="0" borderId="15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" fontId="0" fillId="0" borderId="1" xfId="0" applyNumberFormat="1" applyBorder="1"/>
    <xf numFmtId="0" fontId="5" fillId="0" borderId="0" xfId="0" applyFont="1" applyAlignment="1">
      <alignment horizontal="left" wrapText="1"/>
    </xf>
    <xf numFmtId="0" fontId="11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18" xfId="0" applyNumberFormat="1" applyFont="1" applyBorder="1"/>
    <xf numFmtId="4" fontId="12" fillId="0" borderId="0" xfId="0" applyNumberFormat="1" applyFont="1"/>
    <xf numFmtId="4" fontId="11" fillId="0" borderId="0" xfId="0" applyNumberFormat="1" applyFont="1" applyAlignment="1">
      <alignment horizontal="right" wrapText="1"/>
    </xf>
    <xf numFmtId="4" fontId="0" fillId="0" borderId="0" xfId="0" applyNumberFormat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horizontal="right"/>
    </xf>
    <xf numFmtId="4" fontId="18" fillId="0" borderId="4" xfId="0" applyNumberFormat="1" applyFont="1" applyBorder="1"/>
    <xf numFmtId="4" fontId="17" fillId="0" borderId="12" xfId="0" applyNumberFormat="1" applyFont="1" applyBorder="1"/>
    <xf numFmtId="4" fontId="15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3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workbookViewId="0">
      <selection activeCell="AI12" sqref="AI12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37</v>
      </c>
      <c r="Q2" s="14" t="s">
        <v>38</v>
      </c>
      <c r="R2" s="14" t="s">
        <v>39</v>
      </c>
      <c r="S2" s="14" t="s">
        <v>40</v>
      </c>
      <c r="T2" s="14" t="s">
        <v>41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5" t="s">
        <v>51</v>
      </c>
      <c r="AE2" s="14" t="s">
        <v>53</v>
      </c>
      <c r="AF2" s="14" t="s">
        <v>27</v>
      </c>
      <c r="AG2" s="16" t="s">
        <v>34</v>
      </c>
      <c r="AH2" s="14" t="s">
        <v>54</v>
      </c>
      <c r="AI2" s="14" t="s">
        <v>28</v>
      </c>
      <c r="AJ2" s="16" t="s">
        <v>35</v>
      </c>
      <c r="AK2" s="16" t="s">
        <v>73</v>
      </c>
      <c r="AL2" s="16" t="s">
        <v>33</v>
      </c>
    </row>
    <row r="3" spans="1:38" x14ac:dyDescent="0.3">
      <c r="A3" s="12" t="s">
        <v>78</v>
      </c>
      <c r="B3" s="64">
        <v>9522.7000000000007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7">
        <f>AE3+AF3</f>
        <v>0</v>
      </c>
      <c r="AH3" s="5">
        <v>0</v>
      </c>
      <c r="AI3" s="5">
        <v>0</v>
      </c>
      <c r="AJ3" s="17">
        <f>AH3+AI3</f>
        <v>0</v>
      </c>
      <c r="AK3" s="48">
        <f>AB3*1.5%</f>
        <v>0</v>
      </c>
      <c r="AL3" s="19">
        <f>AJ3*1.5%</f>
        <v>0</v>
      </c>
    </row>
    <row r="4" spans="1:38" x14ac:dyDescent="0.3">
      <c r="A4" s="12" t="s">
        <v>78</v>
      </c>
      <c r="B4" s="64">
        <v>9522.7000000000007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7">
        <f t="shared" ref="AG4:AG14" si="4">AE4+AF4</f>
        <v>0</v>
      </c>
      <c r="AH4" s="5">
        <v>0</v>
      </c>
      <c r="AI4" s="5">
        <v>0</v>
      </c>
      <c r="AJ4" s="17">
        <f t="shared" ref="AJ4:AJ14" si="5">AH4+AI4</f>
        <v>0</v>
      </c>
      <c r="AK4" s="48">
        <f t="shared" ref="AK4:AK14" si="6">AB4*1.5%</f>
        <v>0</v>
      </c>
      <c r="AL4" s="19">
        <f t="shared" ref="AL4:AL14" si="7">AJ4*1.5%</f>
        <v>0</v>
      </c>
    </row>
    <row r="5" spans="1:38" x14ac:dyDescent="0.3">
      <c r="A5" s="12" t="s">
        <v>78</v>
      </c>
      <c r="B5" s="64">
        <v>9522.7000000000007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7">
        <f t="shared" si="4"/>
        <v>0</v>
      </c>
      <c r="AH5" s="5">
        <v>0</v>
      </c>
      <c r="AI5" s="5">
        <v>0</v>
      </c>
      <c r="AJ5" s="17">
        <f t="shared" si="5"/>
        <v>0</v>
      </c>
      <c r="AK5" s="48">
        <f t="shared" si="6"/>
        <v>0</v>
      </c>
      <c r="AL5" s="19">
        <f t="shared" si="7"/>
        <v>0</v>
      </c>
    </row>
    <row r="6" spans="1:38" x14ac:dyDescent="0.3">
      <c r="A6" s="12" t="s">
        <v>78</v>
      </c>
      <c r="B6" s="64">
        <v>9522.7000000000007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7">
        <f t="shared" si="4"/>
        <v>0</v>
      </c>
      <c r="AH6" s="5">
        <v>0</v>
      </c>
      <c r="AI6" s="5">
        <v>0</v>
      </c>
      <c r="AJ6" s="17">
        <f t="shared" si="5"/>
        <v>0</v>
      </c>
      <c r="AK6" s="48">
        <f t="shared" si="6"/>
        <v>0</v>
      </c>
      <c r="AL6" s="19">
        <f t="shared" si="7"/>
        <v>0</v>
      </c>
    </row>
    <row r="7" spans="1:38" x14ac:dyDescent="0.3">
      <c r="A7" s="12" t="s">
        <v>78</v>
      </c>
      <c r="B7" s="64">
        <v>9522.7000000000007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7">
        <f t="shared" si="4"/>
        <v>0</v>
      </c>
      <c r="AH7" s="5">
        <v>0</v>
      </c>
      <c r="AI7" s="5">
        <v>0</v>
      </c>
      <c r="AJ7" s="17">
        <f t="shared" si="5"/>
        <v>0</v>
      </c>
      <c r="AK7" s="48">
        <f t="shared" si="6"/>
        <v>0</v>
      </c>
      <c r="AL7" s="19">
        <f t="shared" si="7"/>
        <v>0</v>
      </c>
    </row>
    <row r="8" spans="1:38" x14ac:dyDescent="0.3">
      <c r="A8" s="12" t="s">
        <v>78</v>
      </c>
      <c r="B8" s="64">
        <v>9522.7000000000007</v>
      </c>
      <c r="C8" s="2">
        <v>43613.94</v>
      </c>
      <c r="D8" s="2">
        <v>0</v>
      </c>
      <c r="E8" s="17">
        <f t="shared" si="0"/>
        <v>43613.94</v>
      </c>
      <c r="F8" s="2">
        <v>989.28</v>
      </c>
      <c r="G8" s="2">
        <v>0</v>
      </c>
      <c r="H8" s="17">
        <f t="shared" si="1"/>
        <v>989.28</v>
      </c>
      <c r="I8" s="2">
        <v>0</v>
      </c>
      <c r="J8" s="2">
        <v>0</v>
      </c>
      <c r="K8" s="2">
        <v>32377.18</v>
      </c>
      <c r="L8" s="2">
        <v>734.4</v>
      </c>
      <c r="M8" s="17">
        <f t="shared" si="2"/>
        <v>11.016</v>
      </c>
      <c r="N8" s="19">
        <f t="shared" si="3"/>
        <v>14.839199999999998</v>
      </c>
      <c r="O8" s="2">
        <v>5332.73</v>
      </c>
      <c r="P8" s="2">
        <v>120.96</v>
      </c>
      <c r="Q8" s="2">
        <v>0</v>
      </c>
      <c r="R8" s="2">
        <v>0</v>
      </c>
      <c r="S8" s="2">
        <v>0</v>
      </c>
      <c r="T8" s="2">
        <v>0</v>
      </c>
      <c r="U8" s="2">
        <v>18093.13</v>
      </c>
      <c r="V8" s="2">
        <v>410.4</v>
      </c>
      <c r="W8" s="2">
        <v>0</v>
      </c>
      <c r="X8" s="2">
        <v>0</v>
      </c>
      <c r="Y8" s="2">
        <v>17140.86</v>
      </c>
      <c r="Z8" s="2">
        <v>388.8</v>
      </c>
      <c r="AA8" s="2">
        <v>1047.53</v>
      </c>
      <c r="AB8" s="2">
        <v>23.76</v>
      </c>
      <c r="AC8" s="2">
        <v>20378.560000000001</v>
      </c>
      <c r="AD8" s="2">
        <v>465.24</v>
      </c>
      <c r="AE8" s="2">
        <v>45804.22</v>
      </c>
      <c r="AF8" s="2">
        <v>0</v>
      </c>
      <c r="AG8" s="17">
        <f t="shared" si="4"/>
        <v>45804.22</v>
      </c>
      <c r="AH8" s="2">
        <v>1038.96</v>
      </c>
      <c r="AI8" s="2">
        <v>0</v>
      </c>
      <c r="AJ8" s="17">
        <f t="shared" si="5"/>
        <v>1038.96</v>
      </c>
      <c r="AK8" s="48">
        <f t="shared" si="6"/>
        <v>0.35639999999999999</v>
      </c>
      <c r="AL8" s="19">
        <f t="shared" si="7"/>
        <v>15.5844</v>
      </c>
    </row>
    <row r="9" spans="1:38" x14ac:dyDescent="0.3">
      <c r="A9" s="12" t="s">
        <v>78</v>
      </c>
      <c r="B9" s="64">
        <v>9522.7000000000007</v>
      </c>
      <c r="C9" s="2">
        <v>0</v>
      </c>
      <c r="D9" s="2">
        <v>0</v>
      </c>
      <c r="E9" s="17">
        <f t="shared" si="0"/>
        <v>0</v>
      </c>
      <c r="F9" s="2">
        <f>38114.63-32.27</f>
        <v>38082.36</v>
      </c>
      <c r="G9" s="2">
        <v>0</v>
      </c>
      <c r="H9" s="17">
        <f t="shared" si="1"/>
        <v>38082.36</v>
      </c>
      <c r="I9" s="2">
        <v>0</v>
      </c>
      <c r="J9" s="2">
        <v>0</v>
      </c>
      <c r="K9" s="2">
        <v>33424.71</v>
      </c>
      <c r="L9" s="2">
        <v>34359.99</v>
      </c>
      <c r="M9" s="17">
        <f t="shared" si="2"/>
        <v>515.3998499999999</v>
      </c>
      <c r="N9" s="19">
        <f t="shared" si="3"/>
        <v>571.23540000000003</v>
      </c>
      <c r="O9" s="2">
        <v>5713.62</v>
      </c>
      <c r="P9" s="2">
        <v>5697.13</v>
      </c>
      <c r="Q9" s="2">
        <v>0</v>
      </c>
      <c r="R9" s="2">
        <v>0</v>
      </c>
      <c r="S9" s="2">
        <v>0</v>
      </c>
      <c r="T9" s="2">
        <v>0</v>
      </c>
      <c r="U9" s="2">
        <v>19045.400000000001</v>
      </c>
      <c r="V9" s="2">
        <v>19267.759999999998</v>
      </c>
      <c r="W9" s="2">
        <v>0</v>
      </c>
      <c r="X9" s="2">
        <v>0</v>
      </c>
      <c r="Y9" s="2">
        <v>17140.86</v>
      </c>
      <c r="Z9" s="2">
        <v>18090.27</v>
      </c>
      <c r="AA9" s="2">
        <v>1618.93</v>
      </c>
      <c r="AB9" s="2">
        <v>1209.19</v>
      </c>
      <c r="AC9" s="2">
        <v>21616.6</v>
      </c>
      <c r="AD9" s="2">
        <v>21731.55</v>
      </c>
      <c r="AE9" s="2">
        <v>89799.13</v>
      </c>
      <c r="AF9" s="2">
        <v>0</v>
      </c>
      <c r="AG9" s="17">
        <f t="shared" si="4"/>
        <v>89799.13</v>
      </c>
      <c r="AH9" s="2">
        <v>56323.8</v>
      </c>
      <c r="AI9" s="2">
        <v>0</v>
      </c>
      <c r="AJ9" s="17">
        <f t="shared" si="5"/>
        <v>56323.8</v>
      </c>
      <c r="AK9" s="48">
        <f t="shared" si="6"/>
        <v>18.13785</v>
      </c>
      <c r="AL9" s="19">
        <f t="shared" si="7"/>
        <v>844.85699999999997</v>
      </c>
    </row>
    <row r="10" spans="1:38" x14ac:dyDescent="0.3">
      <c r="A10" s="12" t="s">
        <v>78</v>
      </c>
      <c r="B10" s="64">
        <v>9522.7000000000007</v>
      </c>
      <c r="C10" s="2">
        <v>0</v>
      </c>
      <c r="D10" s="2">
        <v>0</v>
      </c>
      <c r="E10" s="17">
        <f t="shared" si="0"/>
        <v>0</v>
      </c>
      <c r="F10" s="2">
        <v>1839.88</v>
      </c>
      <c r="G10" s="2">
        <v>0</v>
      </c>
      <c r="H10" s="17">
        <f t="shared" si="1"/>
        <v>1839.88</v>
      </c>
      <c r="I10" s="2">
        <v>0</v>
      </c>
      <c r="J10" s="2">
        <v>0</v>
      </c>
      <c r="K10" s="2">
        <v>33424.71</v>
      </c>
      <c r="L10" s="2">
        <v>30414.13</v>
      </c>
      <c r="M10" s="17">
        <f t="shared" si="2"/>
        <v>456.21195</v>
      </c>
      <c r="N10" s="19">
        <f t="shared" si="3"/>
        <v>27.598200000000002</v>
      </c>
      <c r="O10" s="2">
        <v>5713.62</v>
      </c>
      <c r="P10" s="2">
        <v>5190.4799999999996</v>
      </c>
      <c r="Q10" s="2">
        <v>0</v>
      </c>
      <c r="R10" s="2">
        <v>0</v>
      </c>
      <c r="S10" s="2">
        <v>0</v>
      </c>
      <c r="T10" s="2">
        <v>0</v>
      </c>
      <c r="U10" s="2">
        <v>19045.400000000001</v>
      </c>
      <c r="V10" s="2">
        <v>17314.990000000002</v>
      </c>
      <c r="W10" s="2">
        <v>0</v>
      </c>
      <c r="X10" s="2">
        <v>0</v>
      </c>
      <c r="Y10" s="2">
        <v>17140.86</v>
      </c>
      <c r="Z10" s="2">
        <v>15619.63</v>
      </c>
      <c r="AA10" s="2">
        <v>1618.93</v>
      </c>
      <c r="AB10" s="2">
        <v>1451.16</v>
      </c>
      <c r="AC10" s="2">
        <v>21616.6</v>
      </c>
      <c r="AD10" s="2">
        <v>19645.97</v>
      </c>
      <c r="AE10" s="2">
        <v>89799.13</v>
      </c>
      <c r="AF10" s="2">
        <v>0</v>
      </c>
      <c r="AG10" s="17">
        <f t="shared" si="4"/>
        <v>89799.13</v>
      </c>
      <c r="AH10" s="2">
        <v>79973.850000000006</v>
      </c>
      <c r="AI10" s="2">
        <v>0</v>
      </c>
      <c r="AJ10" s="17">
        <f t="shared" si="5"/>
        <v>79973.850000000006</v>
      </c>
      <c r="AK10" s="48">
        <f t="shared" si="6"/>
        <v>21.767400000000002</v>
      </c>
      <c r="AL10" s="19">
        <f t="shared" si="7"/>
        <v>1199.6077500000001</v>
      </c>
    </row>
    <row r="11" spans="1:38" x14ac:dyDescent="0.3">
      <c r="A11" s="12" t="s">
        <v>78</v>
      </c>
      <c r="B11" s="64">
        <v>9522.7000000000007</v>
      </c>
      <c r="C11" s="2"/>
      <c r="D11" s="2"/>
      <c r="E11" s="17">
        <f t="shared" si="0"/>
        <v>0</v>
      </c>
      <c r="F11" s="2">
        <v>1550.92</v>
      </c>
      <c r="G11" s="2"/>
      <c r="H11" s="17">
        <f t="shared" si="1"/>
        <v>1550.92</v>
      </c>
      <c r="I11" s="2"/>
      <c r="J11" s="2"/>
      <c r="K11" s="2">
        <v>33427.160000000003</v>
      </c>
      <c r="L11" s="2">
        <v>34313.21</v>
      </c>
      <c r="M11" s="17">
        <f t="shared" si="2"/>
        <v>514.69814999999994</v>
      </c>
      <c r="N11" s="19">
        <f t="shared" si="3"/>
        <v>23.2638</v>
      </c>
      <c r="O11" s="2">
        <v>5714.04</v>
      </c>
      <c r="P11" s="2">
        <v>5858.39</v>
      </c>
      <c r="Q11" s="2"/>
      <c r="R11" s="2"/>
      <c r="S11" s="2"/>
      <c r="T11" s="2"/>
      <c r="U11" s="2">
        <v>19046.8</v>
      </c>
      <c r="V11" s="2">
        <v>19539.13</v>
      </c>
      <c r="W11" s="2"/>
      <c r="X11" s="2"/>
      <c r="Y11" s="2">
        <v>17142.12</v>
      </c>
      <c r="Z11" s="2">
        <v>17615.11</v>
      </c>
      <c r="AA11" s="2">
        <v>1619.05</v>
      </c>
      <c r="AB11" s="2">
        <v>1643.62</v>
      </c>
      <c r="AC11" s="2">
        <v>21618.19</v>
      </c>
      <c r="AD11" s="2">
        <v>22171.46</v>
      </c>
      <c r="AE11" s="2">
        <v>89805.73</v>
      </c>
      <c r="AF11" s="2"/>
      <c r="AG11" s="17">
        <f t="shared" si="4"/>
        <v>89805.73</v>
      </c>
      <c r="AH11" s="2">
        <v>90735.28</v>
      </c>
      <c r="AI11" s="2">
        <v>42.41</v>
      </c>
      <c r="AJ11" s="17">
        <f t="shared" si="5"/>
        <v>90777.69</v>
      </c>
      <c r="AK11" s="48">
        <f t="shared" si="6"/>
        <v>24.654299999999999</v>
      </c>
      <c r="AL11" s="19">
        <f t="shared" si="7"/>
        <v>1361.66535</v>
      </c>
    </row>
    <row r="12" spans="1:38" x14ac:dyDescent="0.3">
      <c r="A12" s="12" t="s">
        <v>78</v>
      </c>
      <c r="B12" s="64">
        <v>9522.7000000000007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48">
        <f t="shared" si="6"/>
        <v>0</v>
      </c>
      <c r="AL12" s="19">
        <f t="shared" si="7"/>
        <v>0</v>
      </c>
    </row>
    <row r="13" spans="1:38" x14ac:dyDescent="0.3">
      <c r="A13" s="12" t="s">
        <v>78</v>
      </c>
      <c r="B13" s="64">
        <v>9522.7000000000007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48">
        <f t="shared" si="6"/>
        <v>0</v>
      </c>
      <c r="AL13" s="19">
        <f t="shared" si="7"/>
        <v>0</v>
      </c>
    </row>
    <row r="14" spans="1:38" ht="14.4" thickBot="1" x14ac:dyDescent="0.35">
      <c r="A14" s="12" t="s">
        <v>78</v>
      </c>
      <c r="B14" s="64">
        <v>9522.7000000000007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48">
        <f t="shared" si="6"/>
        <v>0</v>
      </c>
      <c r="AL14" s="19">
        <f t="shared" si="7"/>
        <v>0</v>
      </c>
    </row>
    <row r="15" spans="1:38" ht="14.4" thickBot="1" x14ac:dyDescent="0.35">
      <c r="A15" s="10" t="s">
        <v>22</v>
      </c>
      <c r="B15" s="9">
        <v>0</v>
      </c>
      <c r="C15" s="9">
        <f>SUM(C3:C14)</f>
        <v>43613.94</v>
      </c>
      <c r="D15" s="9">
        <f>SUM(D3:D14)</f>
        <v>0</v>
      </c>
      <c r="E15" s="18">
        <f>SUM(E3:E14)</f>
        <v>43613.94</v>
      </c>
      <c r="F15" s="9">
        <f>SUM(F3:F14)</f>
        <v>42462.439999999995</v>
      </c>
      <c r="G15" s="9">
        <f>SUM(G3:G14)</f>
        <v>0</v>
      </c>
      <c r="H15" s="18">
        <f t="shared" ref="H15:AE15" si="8">SUM(H3:H14)</f>
        <v>42462.439999999995</v>
      </c>
      <c r="I15" s="9">
        <f t="shared" si="8"/>
        <v>0</v>
      </c>
      <c r="J15" s="9">
        <f t="shared" si="8"/>
        <v>0</v>
      </c>
      <c r="K15" s="9">
        <f t="shared" si="8"/>
        <v>132653.76000000001</v>
      </c>
      <c r="L15" s="9">
        <f t="shared" si="8"/>
        <v>99821.73000000001</v>
      </c>
      <c r="M15" s="18">
        <f t="shared" si="8"/>
        <v>1497.3259499999999</v>
      </c>
      <c r="N15" s="20">
        <f t="shared" si="8"/>
        <v>636.9366</v>
      </c>
      <c r="O15" s="10">
        <f t="shared" si="8"/>
        <v>22474.01</v>
      </c>
      <c r="P15" s="9">
        <f t="shared" si="8"/>
        <v>16866.96</v>
      </c>
      <c r="Q15" s="9">
        <f t="shared" si="8"/>
        <v>0</v>
      </c>
      <c r="R15" s="9">
        <f t="shared" si="8"/>
        <v>0</v>
      </c>
      <c r="S15" s="9">
        <f t="shared" si="8"/>
        <v>0</v>
      </c>
      <c r="T15" s="9">
        <f t="shared" si="8"/>
        <v>0</v>
      </c>
      <c r="U15" s="9">
        <f t="shared" si="8"/>
        <v>75230.73</v>
      </c>
      <c r="V15" s="9">
        <f t="shared" si="8"/>
        <v>56532.28</v>
      </c>
      <c r="W15" s="9">
        <f t="shared" si="8"/>
        <v>0</v>
      </c>
      <c r="X15" s="9">
        <f t="shared" si="8"/>
        <v>0</v>
      </c>
      <c r="Y15" s="9">
        <f t="shared" si="8"/>
        <v>68564.7</v>
      </c>
      <c r="Z15" s="9">
        <f t="shared" si="8"/>
        <v>51713.81</v>
      </c>
      <c r="AA15" s="9">
        <f t="shared" si="8"/>
        <v>5904.4400000000005</v>
      </c>
      <c r="AB15" s="9">
        <f t="shared" si="8"/>
        <v>4327.7299999999996</v>
      </c>
      <c r="AC15" s="9">
        <f t="shared" si="8"/>
        <v>85229.95</v>
      </c>
      <c r="AD15" s="11">
        <f t="shared" si="8"/>
        <v>64014.22</v>
      </c>
      <c r="AE15" s="9">
        <f t="shared" si="8"/>
        <v>315208.21000000002</v>
      </c>
      <c r="AF15" s="9"/>
      <c r="AG15" s="18">
        <f>SUM(AG3:AG14)</f>
        <v>315208.21000000002</v>
      </c>
      <c r="AH15" s="9">
        <f>SUM(AH3:AH14)</f>
        <v>228071.89</v>
      </c>
      <c r="AI15" s="9"/>
      <c r="AJ15" s="18">
        <f>SUM(AJ3:AJ14)</f>
        <v>228114.30000000002</v>
      </c>
      <c r="AK15" s="18">
        <f>SUM(AK3:AK14)</f>
        <v>64.915950000000009</v>
      </c>
      <c r="AL15" s="20">
        <f>SUM(AL3:AL14)</f>
        <v>3421.7145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E5" sqref="E5"/>
    </sheetView>
  </sheetViews>
  <sheetFormatPr defaultRowHeight="13.8" x14ac:dyDescent="0.3"/>
  <cols>
    <col min="2" max="2" width="33.44140625" customWidth="1"/>
    <col min="3" max="3" width="19.33203125" customWidth="1"/>
    <col min="4" max="4" width="22.44140625" customWidth="1"/>
    <col min="5" max="5" width="17.6640625" customWidth="1"/>
  </cols>
  <sheetData>
    <row r="2" spans="2:8" ht="51.75" customHeight="1" x14ac:dyDescent="0.5">
      <c r="B2" s="90" t="s">
        <v>12</v>
      </c>
      <c r="C2" s="90"/>
      <c r="D2" s="90"/>
      <c r="E2" s="90"/>
    </row>
    <row r="3" spans="2:8" ht="26.25" customHeight="1" x14ac:dyDescent="0.45">
      <c r="B3" s="89" t="s">
        <v>91</v>
      </c>
      <c r="C3" s="89"/>
      <c r="D3" s="89"/>
      <c r="E3" s="89"/>
      <c r="F3" s="1"/>
      <c r="G3" s="1"/>
      <c r="H3" s="1"/>
    </row>
    <row r="4" spans="2:8" ht="30" customHeight="1" thickBot="1" x14ac:dyDescent="0.35">
      <c r="B4" s="89"/>
      <c r="C4" s="89"/>
      <c r="D4" s="89"/>
      <c r="E4" s="89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3">
      <c r="B6" s="50" t="s">
        <v>90</v>
      </c>
      <c r="C6" s="51" t="e">
        <f>#REF!</f>
        <v>#REF!</v>
      </c>
      <c r="D6" s="51" t="e">
        <f>#REF!</f>
        <v>#REF!</v>
      </c>
      <c r="E6" s="62" t="e">
        <f>#REF!</f>
        <v>#REF!</v>
      </c>
    </row>
    <row r="7" spans="2:8" ht="27.6" x14ac:dyDescent="0.3">
      <c r="B7" s="52" t="s">
        <v>1</v>
      </c>
      <c r="C7" s="2">
        <f>'отчет сод. жилья'!B22</f>
        <v>22474.01</v>
      </c>
      <c r="D7" s="21">
        <f>'отчет сод. жилья'!C22</f>
        <v>16866.96</v>
      </c>
      <c r="E7" s="63">
        <f>'отчет сод. жилья'!G24</f>
        <v>16866.96</v>
      </c>
    </row>
    <row r="8" spans="2:8" ht="41.4" x14ac:dyDescent="0.3">
      <c r="B8" s="52" t="s">
        <v>2</v>
      </c>
      <c r="C8" s="2">
        <v>0</v>
      </c>
      <c r="D8" s="2">
        <v>0</v>
      </c>
      <c r="E8" s="53">
        <v>0</v>
      </c>
    </row>
    <row r="9" spans="2:8" x14ac:dyDescent="0.3">
      <c r="B9" s="52" t="s">
        <v>3</v>
      </c>
      <c r="C9" s="2">
        <v>0</v>
      </c>
      <c r="D9" s="2">
        <v>0</v>
      </c>
      <c r="E9" s="53">
        <v>0</v>
      </c>
    </row>
    <row r="10" spans="2:8" x14ac:dyDescent="0.3">
      <c r="B10" s="52" t="s">
        <v>4</v>
      </c>
      <c r="C10" s="2">
        <f>'выборка 15'!U15</f>
        <v>75230.73</v>
      </c>
      <c r="D10" s="2">
        <f>'выборка 15'!V15</f>
        <v>56532.28</v>
      </c>
      <c r="E10" s="53">
        <v>0</v>
      </c>
    </row>
    <row r="11" spans="2:8" x14ac:dyDescent="0.3">
      <c r="B11" s="52" t="s">
        <v>5</v>
      </c>
      <c r="C11" s="2">
        <f>'выборка 15'!W15</f>
        <v>0</v>
      </c>
      <c r="D11" s="2">
        <v>0</v>
      </c>
      <c r="E11" s="53">
        <v>0</v>
      </c>
    </row>
    <row r="12" spans="2:8" x14ac:dyDescent="0.3">
      <c r="B12" s="52" t="s">
        <v>6</v>
      </c>
      <c r="C12" s="2">
        <f>'выборка 15'!Y15</f>
        <v>68564.7</v>
      </c>
      <c r="D12" s="2">
        <f>'выборка 15'!Z15</f>
        <v>51713.81</v>
      </c>
      <c r="E12" s="53">
        <v>0</v>
      </c>
    </row>
    <row r="13" spans="2:8" ht="27.6" x14ac:dyDescent="0.3">
      <c r="B13" s="52" t="s">
        <v>7</v>
      </c>
      <c r="C13" s="2">
        <f>'выборка 15'!K15</f>
        <v>132653.76000000001</v>
      </c>
      <c r="D13" s="2">
        <f>'выборка 15'!L15</f>
        <v>99821.73000000001</v>
      </c>
      <c r="E13" s="53">
        <v>0</v>
      </c>
    </row>
    <row r="14" spans="2:8" ht="27.6" x14ac:dyDescent="0.3">
      <c r="B14" s="52" t="s">
        <v>8</v>
      </c>
      <c r="C14" s="2">
        <f>'выборка 15'!AA15</f>
        <v>5904.4400000000005</v>
      </c>
      <c r="D14" s="2">
        <f>'выборка 15'!AB15</f>
        <v>4327.7299999999996</v>
      </c>
      <c r="E14" s="53">
        <f>D14</f>
        <v>4327.7299999999996</v>
      </c>
    </row>
    <row r="15" spans="2:8" ht="14.4" thickBot="1" x14ac:dyDescent="0.35">
      <c r="B15" s="54" t="s">
        <v>9</v>
      </c>
      <c r="C15" s="55">
        <f>'выборка 15'!AC15</f>
        <v>85229.95</v>
      </c>
      <c r="D15" s="55">
        <f>'выборка 15'!AD15</f>
        <v>64014.22</v>
      </c>
      <c r="E15" s="56">
        <v>0</v>
      </c>
    </row>
    <row r="17" spans="2:5" ht="19.5" customHeight="1" x14ac:dyDescent="0.3">
      <c r="B17" s="65" t="s">
        <v>86</v>
      </c>
      <c r="C17" s="65"/>
      <c r="D17" s="65"/>
      <c r="E17" s="65"/>
    </row>
    <row r="19" spans="2:5" x14ac:dyDescent="0.3">
      <c r="B19" s="66" t="s">
        <v>92</v>
      </c>
      <c r="C19" s="66"/>
      <c r="D19" s="66"/>
      <c r="E19" s="66">
        <v>20054.39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6"/>
  <sheetViews>
    <sheetView tabSelected="1" workbookViewId="0">
      <selection activeCell="E2" sqref="E2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4" ht="65.25" customHeight="1" x14ac:dyDescent="0.3">
      <c r="A2" s="91" t="s">
        <v>114</v>
      </c>
      <c r="B2" s="91"/>
      <c r="C2" s="91"/>
      <c r="D2" s="91"/>
    </row>
    <row r="3" spans="1:4" ht="14.4" thickBot="1" x14ac:dyDescent="0.35"/>
    <row r="4" spans="1:4" ht="31.2" x14ac:dyDescent="0.3">
      <c r="A4" s="67"/>
      <c r="B4" s="69" t="s">
        <v>55</v>
      </c>
      <c r="C4" s="69" t="s">
        <v>56</v>
      </c>
      <c r="D4" s="69" t="s">
        <v>57</v>
      </c>
    </row>
    <row r="5" spans="1:4" ht="16.5" customHeight="1" x14ac:dyDescent="0.3">
      <c r="A5" s="72" t="s">
        <v>115</v>
      </c>
      <c r="B5" s="2"/>
      <c r="C5" s="73">
        <v>683063.58</v>
      </c>
      <c r="D5" s="2"/>
    </row>
    <row r="6" spans="1:4" ht="23.25" customHeight="1" x14ac:dyDescent="0.3">
      <c r="A6" s="12" t="s">
        <v>93</v>
      </c>
      <c r="B6" s="74">
        <v>1122861.8400000003</v>
      </c>
      <c r="C6" s="74">
        <v>1040020.5399999999</v>
      </c>
      <c r="D6" s="75">
        <f>'РиСрасход 2023г.'!F28</f>
        <v>600532.20941999997</v>
      </c>
    </row>
    <row r="7" spans="1:4" ht="27.6" x14ac:dyDescent="0.3">
      <c r="A7" s="3" t="s">
        <v>62</v>
      </c>
      <c r="B7" s="70">
        <v>0</v>
      </c>
      <c r="C7" s="70"/>
      <c r="D7" s="70">
        <v>228456</v>
      </c>
    </row>
    <row r="8" spans="1:4" ht="30.75" customHeight="1" thickBot="1" x14ac:dyDescent="0.35">
      <c r="A8" s="3" t="s">
        <v>63</v>
      </c>
      <c r="B8" s="70">
        <v>0</v>
      </c>
      <c r="C8" s="70"/>
      <c r="D8" s="75">
        <v>82244.159999999974</v>
      </c>
    </row>
    <row r="9" spans="1:4" ht="15" thickBot="1" x14ac:dyDescent="0.35">
      <c r="A9" s="25" t="s">
        <v>94</v>
      </c>
      <c r="B9" s="76">
        <f>SUM(B6:B8)</f>
        <v>1122861.8400000003</v>
      </c>
      <c r="C9" s="76">
        <f>SUM(C5:C8)</f>
        <v>1723084.1199999999</v>
      </c>
      <c r="D9" s="77">
        <f>SUM(D6:D8)</f>
        <v>911232.36941999989</v>
      </c>
    </row>
    <row r="11" spans="1:4" ht="15.6" hidden="1" x14ac:dyDescent="0.3">
      <c r="A11" s="92" t="s">
        <v>95</v>
      </c>
      <c r="B11" s="92"/>
      <c r="C11" s="92"/>
      <c r="D11" s="68">
        <v>735871.20788</v>
      </c>
    </row>
    <row r="12" spans="1:4" ht="14.4" x14ac:dyDescent="0.3">
      <c r="A12" s="93" t="s">
        <v>116</v>
      </c>
      <c r="B12" s="93"/>
      <c r="C12" s="93"/>
      <c r="D12" s="78">
        <f>C9-D9</f>
        <v>811851.75057999999</v>
      </c>
    </row>
    <row r="14" spans="1:4" x14ac:dyDescent="0.3">
      <c r="A14" s="94" t="s">
        <v>117</v>
      </c>
      <c r="B14" s="94"/>
      <c r="C14" s="94"/>
      <c r="D14" s="79">
        <v>317145.53000000003</v>
      </c>
    </row>
    <row r="15" spans="1:4" ht="15.6" x14ac:dyDescent="0.3">
      <c r="A15" s="71"/>
      <c r="B15" s="71"/>
      <c r="C15" s="71"/>
      <c r="D15" s="71"/>
    </row>
    <row r="16" spans="1:4" ht="12.75" customHeight="1" x14ac:dyDescent="0.3">
      <c r="A16" s="81"/>
      <c r="B16" s="81"/>
      <c r="C16" s="81"/>
      <c r="D16" s="65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opLeftCell="A13" workbookViewId="0">
      <selection activeCell="A31" sqref="A31:E32"/>
    </sheetView>
  </sheetViews>
  <sheetFormatPr defaultRowHeight="13.8" x14ac:dyDescent="0.3"/>
  <cols>
    <col min="1" max="1" width="4.5546875" customWidth="1"/>
    <col min="3" max="3" width="10.33203125" customWidth="1"/>
    <col min="4" max="4" width="22.5546875" customWidth="1"/>
    <col min="5" max="5" width="45.109375" customWidth="1"/>
    <col min="6" max="6" width="14" customWidth="1"/>
    <col min="8" max="8" width="9.109375" style="80"/>
    <col min="9" max="9" width="13.5546875" customWidth="1"/>
  </cols>
  <sheetData>
    <row r="1" spans="1:6" ht="72" customHeight="1" thickBot="1" x14ac:dyDescent="0.35">
      <c r="A1" s="100" t="s">
        <v>118</v>
      </c>
      <c r="B1" s="100"/>
      <c r="C1" s="100"/>
      <c r="D1" s="100"/>
      <c r="E1" s="100"/>
      <c r="F1" s="100"/>
    </row>
    <row r="2" spans="1:6" ht="15.75" customHeight="1" x14ac:dyDescent="0.3">
      <c r="A2" s="101" t="s">
        <v>14</v>
      </c>
      <c r="B2" s="103" t="s">
        <v>15</v>
      </c>
      <c r="C2" s="103" t="s">
        <v>16</v>
      </c>
      <c r="D2" s="103" t="s">
        <v>17</v>
      </c>
      <c r="E2" s="103" t="s">
        <v>18</v>
      </c>
      <c r="F2" s="103" t="s">
        <v>19</v>
      </c>
    </row>
    <row r="3" spans="1:6" ht="14.4" thickBot="1" x14ac:dyDescent="0.35">
      <c r="A3" s="102"/>
      <c r="B3" s="104"/>
      <c r="C3" s="104"/>
      <c r="D3" s="104"/>
      <c r="E3" s="104"/>
      <c r="F3" s="104"/>
    </row>
    <row r="4" spans="1:6" x14ac:dyDescent="0.3">
      <c r="A4" s="82">
        <v>1</v>
      </c>
      <c r="B4" s="82">
        <v>2023</v>
      </c>
      <c r="C4" s="82" t="s">
        <v>96</v>
      </c>
      <c r="D4" s="83" t="s">
        <v>119</v>
      </c>
      <c r="E4" s="84" t="s">
        <v>120</v>
      </c>
      <c r="F4" s="85">
        <v>2478</v>
      </c>
    </row>
    <row r="5" spans="1:6" ht="14.25" customHeight="1" x14ac:dyDescent="0.3">
      <c r="A5" s="82">
        <v>2</v>
      </c>
      <c r="B5" s="82">
        <v>2023</v>
      </c>
      <c r="C5" s="82" t="s">
        <v>98</v>
      </c>
      <c r="D5" s="83" t="s">
        <v>121</v>
      </c>
      <c r="E5" s="84" t="s">
        <v>122</v>
      </c>
      <c r="F5" s="85">
        <v>6058</v>
      </c>
    </row>
    <row r="6" spans="1:6" x14ac:dyDescent="0.3">
      <c r="A6" s="82">
        <v>3</v>
      </c>
      <c r="B6" s="82">
        <v>2023</v>
      </c>
      <c r="C6" s="82" t="s">
        <v>102</v>
      </c>
      <c r="D6" s="83" t="s">
        <v>97</v>
      </c>
      <c r="E6" s="84" t="s">
        <v>103</v>
      </c>
      <c r="F6" s="85">
        <v>6874</v>
      </c>
    </row>
    <row r="7" spans="1:6" x14ac:dyDescent="0.3">
      <c r="A7" s="82">
        <v>4</v>
      </c>
      <c r="B7" s="82">
        <v>2023</v>
      </c>
      <c r="C7" s="82" t="s">
        <v>99</v>
      </c>
      <c r="D7" s="83" t="s">
        <v>100</v>
      </c>
      <c r="E7" s="84" t="s">
        <v>101</v>
      </c>
      <c r="F7" s="85">
        <v>3582</v>
      </c>
    </row>
    <row r="8" spans="1:6" x14ac:dyDescent="0.3">
      <c r="A8" s="82">
        <v>5</v>
      </c>
      <c r="B8" s="82">
        <v>2023</v>
      </c>
      <c r="C8" s="82" t="s">
        <v>99</v>
      </c>
      <c r="D8" s="83" t="s">
        <v>123</v>
      </c>
      <c r="E8" s="84" t="s">
        <v>110</v>
      </c>
      <c r="F8" s="85">
        <v>2017</v>
      </c>
    </row>
    <row r="9" spans="1:6" x14ac:dyDescent="0.3">
      <c r="A9" s="82">
        <v>6</v>
      </c>
      <c r="B9" s="82">
        <v>2023</v>
      </c>
      <c r="C9" s="82" t="s">
        <v>79</v>
      </c>
      <c r="D9" s="83"/>
      <c r="E9" s="84" t="s">
        <v>124</v>
      </c>
      <c r="F9" s="85">
        <v>8924</v>
      </c>
    </row>
    <row r="10" spans="1:6" x14ac:dyDescent="0.3">
      <c r="A10" s="82">
        <v>7</v>
      </c>
      <c r="B10" s="82">
        <v>2023</v>
      </c>
      <c r="C10" s="82" t="s">
        <v>79</v>
      </c>
      <c r="D10" s="83" t="s">
        <v>100</v>
      </c>
      <c r="E10" s="84" t="s">
        <v>101</v>
      </c>
      <c r="F10" s="85">
        <v>3664</v>
      </c>
    </row>
    <row r="11" spans="1:6" x14ac:dyDescent="0.3">
      <c r="A11" s="82">
        <v>8</v>
      </c>
      <c r="B11" s="82">
        <v>2023</v>
      </c>
      <c r="C11" s="82" t="s">
        <v>79</v>
      </c>
      <c r="D11" s="83" t="s">
        <v>104</v>
      </c>
      <c r="E11" s="84" t="s">
        <v>105</v>
      </c>
      <c r="F11" s="85">
        <v>87048</v>
      </c>
    </row>
    <row r="12" spans="1:6" x14ac:dyDescent="0.3">
      <c r="A12" s="82">
        <v>9</v>
      </c>
      <c r="B12" s="82">
        <v>2023</v>
      </c>
      <c r="C12" s="82" t="s">
        <v>106</v>
      </c>
      <c r="D12" s="83"/>
      <c r="E12" s="84" t="s">
        <v>125</v>
      </c>
      <c r="F12" s="85">
        <v>3840</v>
      </c>
    </row>
    <row r="13" spans="1:6" x14ac:dyDescent="0.3">
      <c r="A13" s="82">
        <v>10</v>
      </c>
      <c r="B13" s="82">
        <v>2023</v>
      </c>
      <c r="C13" s="82" t="s">
        <v>106</v>
      </c>
      <c r="D13" s="83" t="s">
        <v>109</v>
      </c>
      <c r="E13" s="84" t="s">
        <v>105</v>
      </c>
      <c r="F13" s="85">
        <v>25316</v>
      </c>
    </row>
    <row r="14" spans="1:6" x14ac:dyDescent="0.3">
      <c r="A14" s="82">
        <v>11</v>
      </c>
      <c r="B14" s="82">
        <v>2023</v>
      </c>
      <c r="C14" s="82" t="s">
        <v>107</v>
      </c>
      <c r="D14" s="83"/>
      <c r="E14" s="84" t="s">
        <v>126</v>
      </c>
      <c r="F14" s="85">
        <v>19614</v>
      </c>
    </row>
    <row r="15" spans="1:6" x14ac:dyDescent="0.3">
      <c r="A15" s="82">
        <v>12</v>
      </c>
      <c r="B15" s="82">
        <v>2023</v>
      </c>
      <c r="C15" s="82" t="s">
        <v>107</v>
      </c>
      <c r="D15" s="83" t="s">
        <v>100</v>
      </c>
      <c r="E15" s="84" t="s">
        <v>101</v>
      </c>
      <c r="F15" s="85">
        <v>3668</v>
      </c>
    </row>
    <row r="16" spans="1:6" x14ac:dyDescent="0.3">
      <c r="A16" s="82">
        <v>13</v>
      </c>
      <c r="B16" s="82">
        <v>2023</v>
      </c>
      <c r="C16" s="82" t="s">
        <v>107</v>
      </c>
      <c r="D16" s="83" t="s">
        <v>127</v>
      </c>
      <c r="E16" s="84" t="s">
        <v>128</v>
      </c>
      <c r="F16" s="85">
        <v>152868</v>
      </c>
    </row>
    <row r="17" spans="1:6" x14ac:dyDescent="0.3">
      <c r="A17" s="82">
        <v>14</v>
      </c>
      <c r="B17" s="82">
        <v>2023</v>
      </c>
      <c r="C17" s="82" t="s">
        <v>108</v>
      </c>
      <c r="D17" s="83" t="s">
        <v>129</v>
      </c>
      <c r="E17" s="84" t="s">
        <v>110</v>
      </c>
      <c r="F17" s="85">
        <v>1135</v>
      </c>
    </row>
    <row r="18" spans="1:6" x14ac:dyDescent="0.3">
      <c r="A18" s="82">
        <v>15</v>
      </c>
      <c r="B18" s="82">
        <v>2023</v>
      </c>
      <c r="C18" s="82" t="s">
        <v>111</v>
      </c>
      <c r="D18" s="83"/>
      <c r="E18" s="84" t="s">
        <v>130</v>
      </c>
      <c r="F18" s="85">
        <v>2280</v>
      </c>
    </row>
    <row r="19" spans="1:6" x14ac:dyDescent="0.3">
      <c r="A19" s="82">
        <v>16</v>
      </c>
      <c r="B19" s="82">
        <v>2023</v>
      </c>
      <c r="C19" s="82" t="s">
        <v>111</v>
      </c>
      <c r="D19" s="83" t="s">
        <v>100</v>
      </c>
      <c r="E19" s="84" t="s">
        <v>131</v>
      </c>
      <c r="F19" s="85">
        <v>7237</v>
      </c>
    </row>
    <row r="20" spans="1:6" x14ac:dyDescent="0.3">
      <c r="A20" s="82">
        <v>17</v>
      </c>
      <c r="B20" s="82">
        <v>2023</v>
      </c>
      <c r="C20" s="82" t="s">
        <v>111</v>
      </c>
      <c r="D20" s="83" t="s">
        <v>97</v>
      </c>
      <c r="E20" s="84" t="s">
        <v>132</v>
      </c>
      <c r="F20" s="85">
        <v>33361</v>
      </c>
    </row>
    <row r="21" spans="1:6" x14ac:dyDescent="0.3">
      <c r="A21" s="82">
        <v>18</v>
      </c>
      <c r="B21" s="82">
        <v>2023</v>
      </c>
      <c r="C21" s="82" t="s">
        <v>111</v>
      </c>
      <c r="D21" s="83" t="s">
        <v>133</v>
      </c>
      <c r="E21" s="84" t="s">
        <v>134</v>
      </c>
      <c r="F21" s="85">
        <v>87571</v>
      </c>
    </row>
    <row r="22" spans="1:6" x14ac:dyDescent="0.3">
      <c r="A22" s="82">
        <v>19</v>
      </c>
      <c r="B22" s="82">
        <v>2023</v>
      </c>
      <c r="C22" s="82" t="s">
        <v>111</v>
      </c>
      <c r="D22" s="83"/>
      <c r="E22" s="84" t="s">
        <v>135</v>
      </c>
      <c r="F22" s="85">
        <v>185</v>
      </c>
    </row>
    <row r="23" spans="1:6" x14ac:dyDescent="0.3">
      <c r="A23" s="82">
        <v>20</v>
      </c>
      <c r="B23" s="82">
        <v>2023</v>
      </c>
      <c r="C23" s="82" t="s">
        <v>112</v>
      </c>
      <c r="D23" s="83"/>
      <c r="E23" s="84" t="s">
        <v>136</v>
      </c>
      <c r="F23" s="88">
        <v>16200</v>
      </c>
    </row>
    <row r="24" spans="1:6" x14ac:dyDescent="0.3">
      <c r="A24" s="82">
        <v>21</v>
      </c>
      <c r="B24" s="82">
        <v>2023</v>
      </c>
      <c r="C24" s="82" t="s">
        <v>112</v>
      </c>
      <c r="D24" s="83" t="s">
        <v>137</v>
      </c>
      <c r="E24" s="84" t="s">
        <v>120</v>
      </c>
      <c r="F24" s="88">
        <v>5413</v>
      </c>
    </row>
    <row r="25" spans="1:6" x14ac:dyDescent="0.3">
      <c r="A25" s="82">
        <v>22</v>
      </c>
      <c r="B25" s="82">
        <v>2023</v>
      </c>
      <c r="C25" s="82" t="s">
        <v>113</v>
      </c>
      <c r="D25" s="83" t="s">
        <v>100</v>
      </c>
      <c r="E25" s="84" t="s">
        <v>138</v>
      </c>
      <c r="F25" s="88">
        <v>1108</v>
      </c>
    </row>
    <row r="26" spans="1:6" ht="24.6" x14ac:dyDescent="0.3">
      <c r="A26" s="82">
        <v>23</v>
      </c>
      <c r="B26" s="82">
        <v>2023</v>
      </c>
      <c r="C26" s="82" t="s">
        <v>113</v>
      </c>
      <c r="D26" s="83"/>
      <c r="E26" s="84" t="s">
        <v>139</v>
      </c>
      <c r="F26" s="88">
        <v>48600</v>
      </c>
    </row>
    <row r="27" spans="1:6" ht="14.4" thickBot="1" x14ac:dyDescent="0.35">
      <c r="A27" s="96" t="s">
        <v>21</v>
      </c>
      <c r="B27" s="97"/>
      <c r="C27" s="97"/>
      <c r="D27" s="97"/>
      <c r="E27" s="97"/>
      <c r="F27" s="86">
        <v>71491.209419999999</v>
      </c>
    </row>
    <row r="28" spans="1:6" ht="15" thickBot="1" x14ac:dyDescent="0.35">
      <c r="A28" s="98" t="s">
        <v>22</v>
      </c>
      <c r="B28" s="99"/>
      <c r="C28" s="99"/>
      <c r="D28" s="99"/>
      <c r="E28" s="99"/>
      <c r="F28" s="87">
        <f>SUM(F4:F27)</f>
        <v>600532.20941999997</v>
      </c>
    </row>
    <row r="31" spans="1:6" ht="12.75" customHeight="1" x14ac:dyDescent="0.3">
      <c r="A31" s="95"/>
      <c r="B31" s="95"/>
      <c r="C31" s="95"/>
      <c r="D31" s="95"/>
      <c r="E31" s="95"/>
    </row>
  </sheetData>
  <mergeCells count="10">
    <mergeCell ref="A31:E31"/>
    <mergeCell ref="A27:E27"/>
    <mergeCell ref="A28:E28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7"/>
  <sheetViews>
    <sheetView topLeftCell="A4" workbookViewId="0">
      <selection activeCell="A9" sqref="A9:A10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05" t="s">
        <v>88</v>
      </c>
      <c r="B3" s="105"/>
      <c r="C3" s="105"/>
      <c r="D3" s="105"/>
      <c r="E3" s="105"/>
      <c r="F3" s="105"/>
      <c r="G3" s="105"/>
    </row>
    <row r="5" spans="1:7" ht="15.6" x14ac:dyDescent="0.3">
      <c r="A5" s="92" t="s">
        <v>77</v>
      </c>
      <c r="B5" s="92"/>
      <c r="C5" s="92"/>
      <c r="D5" s="92"/>
      <c r="E5" s="92"/>
      <c r="F5" s="92"/>
      <c r="G5" s="22">
        <v>0</v>
      </c>
    </row>
    <row r="6" spans="1:7" ht="14.4" thickBot="1" x14ac:dyDescent="0.35"/>
    <row r="7" spans="1:7" ht="63" thickBot="1" x14ac:dyDescent="0.35">
      <c r="A7" s="23"/>
      <c r="B7" s="24" t="s">
        <v>55</v>
      </c>
      <c r="C7" s="24" t="s">
        <v>56</v>
      </c>
      <c r="D7" s="29" t="s">
        <v>57</v>
      </c>
      <c r="E7" s="24" t="s">
        <v>58</v>
      </c>
      <c r="F7" s="24" t="s">
        <v>59</v>
      </c>
      <c r="G7" s="30" t="s">
        <v>60</v>
      </c>
    </row>
    <row r="8" spans="1:7" ht="15" customHeight="1" x14ac:dyDescent="0.3">
      <c r="A8" s="4" t="s">
        <v>61</v>
      </c>
      <c r="B8" s="5">
        <f>'выборка 15'!AG15</f>
        <v>315208.21000000002</v>
      </c>
      <c r="C8" s="5">
        <f>'выборка 15'!AJ15</f>
        <v>228114.30000000002</v>
      </c>
      <c r="D8" s="31">
        <f>'расход по дому ТО'!I17</f>
        <v>12309.530450000002</v>
      </c>
      <c r="E8" s="5">
        <v>-11558.54</v>
      </c>
      <c r="F8" s="5"/>
      <c r="G8" s="107">
        <f>C14-D14</f>
        <v>179808.96355000001</v>
      </c>
    </row>
    <row r="9" spans="1:7" ht="33" customHeight="1" x14ac:dyDescent="0.3">
      <c r="A9" s="3" t="s">
        <v>62</v>
      </c>
      <c r="B9" s="2">
        <v>0</v>
      </c>
      <c r="C9" s="2">
        <v>0</v>
      </c>
      <c r="D9" s="31">
        <f>('выборка 15'!B3*1.74)*2</f>
        <v>33138.995999999999</v>
      </c>
      <c r="E9" s="2"/>
      <c r="F9" s="2"/>
      <c r="G9" s="108"/>
    </row>
    <row r="10" spans="1:7" ht="31.5" customHeight="1" x14ac:dyDescent="0.3">
      <c r="A10" s="3" t="s">
        <v>63</v>
      </c>
      <c r="B10" s="2"/>
      <c r="C10" s="2"/>
      <c r="D10" s="31">
        <f>('выборка 15'!B4*0.15)*2</f>
        <v>2856.81</v>
      </c>
      <c r="E10" s="2"/>
      <c r="F10" s="2"/>
      <c r="G10" s="108"/>
    </row>
    <row r="11" spans="1:7" ht="15" customHeight="1" x14ac:dyDescent="0.3">
      <c r="A11" s="4" t="s">
        <v>64</v>
      </c>
      <c r="B11" s="2">
        <v>0</v>
      </c>
      <c r="C11" s="2">
        <v>0</v>
      </c>
      <c r="D11" s="31"/>
      <c r="E11" s="2"/>
      <c r="F11" s="2"/>
      <c r="G11" s="108"/>
    </row>
    <row r="12" spans="1:7" ht="26.25" customHeight="1" x14ac:dyDescent="0.3">
      <c r="A12" s="3" t="s">
        <v>65</v>
      </c>
      <c r="B12" s="2">
        <v>0</v>
      </c>
      <c r="C12" s="2">
        <v>0</v>
      </c>
      <c r="D12" s="31"/>
      <c r="E12" s="2"/>
      <c r="F12" s="2"/>
      <c r="G12" s="108"/>
    </row>
    <row r="13" spans="1:7" ht="34.5" customHeight="1" thickBot="1" x14ac:dyDescent="0.35">
      <c r="A13" s="32" t="s">
        <v>66</v>
      </c>
      <c r="B13" s="8">
        <v>0</v>
      </c>
      <c r="C13" s="8">
        <v>0</v>
      </c>
      <c r="D13" s="58"/>
      <c r="E13" s="8"/>
      <c r="F13" s="8"/>
      <c r="G13" s="109"/>
    </row>
    <row r="14" spans="1:7" ht="15" customHeight="1" thickBot="1" x14ac:dyDescent="0.35">
      <c r="A14" s="25" t="s">
        <v>74</v>
      </c>
      <c r="B14" s="26">
        <f>SUM(B8:B13)</f>
        <v>315208.21000000002</v>
      </c>
      <c r="C14" s="26">
        <f>SUM(C8:C13)</f>
        <v>228114.30000000002</v>
      </c>
      <c r="D14" s="27">
        <f>SUM(D8:D13)</f>
        <v>48305.336450000003</v>
      </c>
      <c r="E14" s="26">
        <f>SUM(E8:E13)</f>
        <v>-11558.54</v>
      </c>
      <c r="F14" s="26"/>
      <c r="G14" s="49">
        <f>SUM(G8)</f>
        <v>179808.96355000001</v>
      </c>
    </row>
    <row r="15" spans="1:7" ht="15" customHeight="1" x14ac:dyDescent="0.3">
      <c r="A15" s="57"/>
      <c r="B15" s="57"/>
      <c r="C15" s="57"/>
      <c r="D15" s="28"/>
      <c r="E15" s="57"/>
      <c r="F15" s="57"/>
      <c r="G15" s="28"/>
    </row>
    <row r="16" spans="1:7" ht="15.6" x14ac:dyDescent="0.3">
      <c r="A16" s="92" t="s">
        <v>89</v>
      </c>
      <c r="B16" s="92"/>
      <c r="C16" s="92"/>
      <c r="D16" s="92"/>
      <c r="E16" s="92"/>
      <c r="F16" s="92"/>
      <c r="G16" s="28">
        <f>G5-C14-D14</f>
        <v>-276419.63644999999</v>
      </c>
    </row>
    <row r="17" spans="1:7" ht="15" customHeight="1" x14ac:dyDescent="0.3">
      <c r="A17" s="57"/>
      <c r="B17" s="57"/>
      <c r="C17" s="57"/>
      <c r="D17" s="28"/>
      <c r="E17" s="57"/>
      <c r="F17" s="57"/>
      <c r="G17" s="28"/>
    </row>
    <row r="18" spans="1:7" ht="15" customHeight="1" x14ac:dyDescent="0.3">
      <c r="A18" s="57"/>
      <c r="B18" s="57"/>
      <c r="C18" s="57"/>
      <c r="D18" s="28"/>
      <c r="E18" s="57"/>
      <c r="F18" s="57"/>
      <c r="G18" s="28"/>
    </row>
    <row r="19" spans="1:7" ht="15" customHeight="1" x14ac:dyDescent="0.3">
      <c r="A19" s="57"/>
      <c r="B19" s="57"/>
      <c r="C19" s="57"/>
      <c r="D19" s="28"/>
      <c r="E19" s="57"/>
      <c r="F19" s="57"/>
      <c r="G19" s="28"/>
    </row>
    <row r="20" spans="1:7" ht="15.6" x14ac:dyDescent="0.3">
      <c r="A20" s="92" t="s">
        <v>77</v>
      </c>
      <c r="B20" s="92"/>
      <c r="C20" s="92"/>
      <c r="D20" s="92"/>
      <c r="E20" s="92"/>
      <c r="F20" s="92"/>
      <c r="G20" s="28">
        <v>0</v>
      </c>
    </row>
    <row r="21" spans="1:7" ht="15" customHeight="1" thickBot="1" x14ac:dyDescent="0.35">
      <c r="A21" s="57"/>
      <c r="B21" s="57"/>
      <c r="C21" s="57"/>
      <c r="D21" s="28"/>
      <c r="E21" s="57"/>
      <c r="F21" s="57"/>
      <c r="G21" s="28"/>
    </row>
    <row r="22" spans="1:7" ht="15" customHeight="1" thickBot="1" x14ac:dyDescent="0.35">
      <c r="A22" s="59" t="s">
        <v>75</v>
      </c>
      <c r="B22" s="18">
        <f>'выборка 15'!O15</f>
        <v>22474.01</v>
      </c>
      <c r="C22" s="18">
        <f>'выборка 15'!P15</f>
        <v>16866.96</v>
      </c>
      <c r="D22" s="60">
        <v>0</v>
      </c>
      <c r="E22" s="18">
        <v>-485.36</v>
      </c>
      <c r="F22" s="18">
        <v>0</v>
      </c>
      <c r="G22" s="61">
        <f>C22-D22</f>
        <v>16866.96</v>
      </c>
    </row>
    <row r="23" spans="1:7" x14ac:dyDescent="0.3">
      <c r="G23" s="33"/>
    </row>
    <row r="24" spans="1:7" ht="15.6" x14ac:dyDescent="0.3">
      <c r="A24" s="92" t="s">
        <v>89</v>
      </c>
      <c r="B24" s="92"/>
      <c r="C24" s="92"/>
      <c r="D24" s="92"/>
      <c r="E24" s="92"/>
      <c r="F24" s="92"/>
      <c r="G24" s="28">
        <f>G20+C22-D22</f>
        <v>16866.96</v>
      </c>
    </row>
    <row r="27" spans="1:7" x14ac:dyDescent="0.3">
      <c r="A27" s="106" t="s">
        <v>86</v>
      </c>
      <c r="B27" s="106"/>
      <c r="C27" s="106"/>
      <c r="D27" s="106"/>
      <c r="E27" s="106"/>
    </row>
  </sheetData>
  <mergeCells count="7">
    <mergeCell ref="A3:G3"/>
    <mergeCell ref="A5:F5"/>
    <mergeCell ref="A24:F24"/>
    <mergeCell ref="A27:E27"/>
    <mergeCell ref="A16:F16"/>
    <mergeCell ref="A20:F20"/>
    <mergeCell ref="G8:G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2"/>
  <sheetViews>
    <sheetView workbookViewId="0">
      <selection activeCell="F7" sqref="F7:F8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6" width="36.33203125" customWidth="1"/>
    <col min="9" max="9" width="13" customWidth="1"/>
  </cols>
  <sheetData>
    <row r="2" spans="1:9" ht="17.399999999999999" x14ac:dyDescent="0.35">
      <c r="A2" s="111" t="s">
        <v>67</v>
      </c>
      <c r="B2" s="111"/>
      <c r="C2" s="111"/>
      <c r="D2" s="111"/>
      <c r="E2" s="111"/>
      <c r="F2" s="111"/>
      <c r="G2" s="111"/>
      <c r="H2" s="111"/>
      <c r="I2" s="111"/>
    </row>
    <row r="3" spans="1:9" ht="17.399999999999999" x14ac:dyDescent="0.35">
      <c r="A3" s="111" t="s">
        <v>76</v>
      </c>
      <c r="B3" s="111"/>
      <c r="C3" s="111"/>
      <c r="D3" s="111"/>
      <c r="E3" s="111"/>
      <c r="F3" s="111"/>
      <c r="G3" s="111"/>
      <c r="H3" s="111"/>
      <c r="I3" s="111"/>
    </row>
    <row r="4" spans="1:9" ht="17.399999999999999" x14ac:dyDescent="0.35">
      <c r="A4" s="111" t="s">
        <v>87</v>
      </c>
      <c r="B4" s="111"/>
      <c r="C4" s="111"/>
      <c r="D4" s="111"/>
      <c r="E4" s="111"/>
      <c r="F4" s="111"/>
      <c r="G4" s="111"/>
      <c r="H4" s="111"/>
      <c r="I4" s="111"/>
    </row>
    <row r="5" spans="1:9" ht="14.4" thickBot="1" x14ac:dyDescent="0.35"/>
    <row r="6" spans="1:9" ht="43.8" thickBot="1" x14ac:dyDescent="0.35">
      <c r="A6" s="34" t="s">
        <v>14</v>
      </c>
      <c r="B6" s="35" t="s">
        <v>15</v>
      </c>
      <c r="C6" s="36" t="s">
        <v>16</v>
      </c>
      <c r="D6" s="36" t="s">
        <v>68</v>
      </c>
      <c r="E6" s="36" t="s">
        <v>18</v>
      </c>
      <c r="F6" s="37" t="s">
        <v>80</v>
      </c>
      <c r="G6" s="37" t="s">
        <v>69</v>
      </c>
      <c r="H6" s="37" t="s">
        <v>20</v>
      </c>
      <c r="I6" s="7" t="s">
        <v>70</v>
      </c>
    </row>
    <row r="7" spans="1:9" x14ac:dyDescent="0.3">
      <c r="A7" s="38">
        <v>1</v>
      </c>
      <c r="B7" s="39">
        <v>2015</v>
      </c>
      <c r="C7" s="39" t="s">
        <v>79</v>
      </c>
      <c r="D7" s="40" t="s">
        <v>81</v>
      </c>
      <c r="E7" s="41" t="s">
        <v>82</v>
      </c>
      <c r="F7" s="42" t="s">
        <v>83</v>
      </c>
      <c r="G7" s="42"/>
      <c r="H7" s="42"/>
      <c r="I7" s="43">
        <v>2751.8</v>
      </c>
    </row>
    <row r="8" spans="1:9" x14ac:dyDescent="0.3">
      <c r="A8" s="38">
        <v>2</v>
      </c>
      <c r="B8" s="39">
        <v>2015</v>
      </c>
      <c r="C8" s="39" t="s">
        <v>79</v>
      </c>
      <c r="D8" s="40"/>
      <c r="E8" s="41" t="s">
        <v>84</v>
      </c>
      <c r="F8" s="42" t="s">
        <v>85</v>
      </c>
      <c r="G8" s="42"/>
      <c r="H8" s="42"/>
      <c r="I8" s="43">
        <v>6071.1</v>
      </c>
    </row>
    <row r="9" spans="1:9" x14ac:dyDescent="0.3">
      <c r="A9" s="38"/>
      <c r="B9" s="39"/>
      <c r="C9" s="39"/>
      <c r="D9" s="40"/>
      <c r="E9" s="41"/>
      <c r="F9" s="42"/>
      <c r="G9" s="42"/>
      <c r="H9" s="42"/>
      <c r="I9" s="43"/>
    </row>
    <row r="10" spans="1:9" x14ac:dyDescent="0.3">
      <c r="A10" s="38"/>
      <c r="B10" s="39"/>
      <c r="C10" s="39"/>
      <c r="D10" s="40"/>
      <c r="E10" s="41"/>
      <c r="F10" s="42"/>
      <c r="G10" s="42"/>
      <c r="H10" s="42"/>
      <c r="I10" s="43"/>
    </row>
    <row r="11" spans="1:9" x14ac:dyDescent="0.3">
      <c r="A11" s="38"/>
      <c r="B11" s="39"/>
      <c r="C11" s="39"/>
      <c r="D11" s="40"/>
      <c r="E11" s="41"/>
      <c r="F11" s="42"/>
      <c r="G11" s="42"/>
      <c r="H11" s="42"/>
      <c r="I11" s="43"/>
    </row>
    <row r="12" spans="1:9" x14ac:dyDescent="0.3">
      <c r="A12" s="38"/>
      <c r="B12" s="39"/>
      <c r="C12" s="39"/>
      <c r="D12" s="40"/>
      <c r="E12" s="41"/>
      <c r="F12" s="42"/>
      <c r="G12" s="42"/>
      <c r="H12" s="42"/>
      <c r="I12" s="43"/>
    </row>
    <row r="13" spans="1:9" x14ac:dyDescent="0.3">
      <c r="A13" s="38"/>
      <c r="B13" s="39"/>
      <c r="C13" s="39"/>
      <c r="D13" s="40"/>
      <c r="E13" s="41"/>
      <c r="F13" s="42"/>
      <c r="G13" s="42"/>
      <c r="H13" s="42"/>
      <c r="I13" s="43"/>
    </row>
    <row r="14" spans="1:9" x14ac:dyDescent="0.3">
      <c r="A14" s="38"/>
      <c r="B14" s="39"/>
      <c r="C14" s="39"/>
      <c r="D14" s="40"/>
      <c r="E14" s="41"/>
      <c r="F14" s="42"/>
      <c r="G14" s="42"/>
      <c r="H14" s="42"/>
      <c r="I14" s="43"/>
    </row>
    <row r="15" spans="1:9" x14ac:dyDescent="0.3">
      <c r="A15" s="38"/>
      <c r="B15" s="39"/>
      <c r="C15" s="39"/>
      <c r="D15" s="40"/>
      <c r="E15" s="41"/>
      <c r="F15" s="42"/>
      <c r="G15" s="42"/>
      <c r="H15" s="42"/>
      <c r="I15" s="43"/>
    </row>
    <row r="16" spans="1:9" ht="15" thickBot="1" x14ac:dyDescent="0.35">
      <c r="A16" s="44"/>
      <c r="B16" s="112" t="s">
        <v>71</v>
      </c>
      <c r="C16" s="113"/>
      <c r="D16" s="113"/>
      <c r="E16" s="113"/>
      <c r="F16" s="113"/>
      <c r="G16" s="113"/>
      <c r="H16" s="114"/>
      <c r="I16" s="45">
        <f>'выборка 15'!AK15+'выборка 15'!AL15</f>
        <v>3486.6304500000001</v>
      </c>
    </row>
    <row r="17" spans="1:9" ht="15" thickBot="1" x14ac:dyDescent="0.35">
      <c r="A17" s="115" t="s">
        <v>72</v>
      </c>
      <c r="B17" s="116"/>
      <c r="C17" s="116"/>
      <c r="D17" s="46"/>
      <c r="E17" s="46"/>
      <c r="F17" s="46"/>
      <c r="G17" s="46"/>
      <c r="H17" s="46"/>
      <c r="I17" s="47">
        <f>SUM(I7:I16)</f>
        <v>12309.530450000002</v>
      </c>
    </row>
    <row r="18" spans="1:9" x14ac:dyDescent="0.3">
      <c r="A18" s="117"/>
      <c r="B18" s="117"/>
      <c r="C18" s="118"/>
      <c r="D18" s="118"/>
      <c r="E18" s="118"/>
      <c r="F18" s="118"/>
      <c r="G18" s="118"/>
      <c r="H18" s="118"/>
      <c r="I18" s="118"/>
    </row>
    <row r="22" spans="1:9" ht="14.4" x14ac:dyDescent="0.3">
      <c r="A22" s="110" t="s">
        <v>86</v>
      </c>
      <c r="B22" s="110"/>
      <c r="C22" s="110"/>
      <c r="D22" s="110"/>
      <c r="E22" s="110"/>
      <c r="F22" s="110"/>
      <c r="G22" s="110"/>
      <c r="H22" s="110"/>
      <c r="I22" s="110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РиСотчет 2023г.</vt:lpstr>
      <vt:lpstr>РиСрасход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2024-03-25T09:14:20Z</cp:lastPrinted>
  <dcterms:created xsi:type="dcterms:W3CDTF">2015-02-24T21:57:31Z</dcterms:created>
  <dcterms:modified xsi:type="dcterms:W3CDTF">2024-03-26T11:55:26Z</dcterms:modified>
</cp:coreProperties>
</file>