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D808E58A-3F3E-4DAC-A827-F993558746CA}" xr6:coauthVersionLast="46" xr6:coauthVersionMax="46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иСотчет 2023г." sheetId="9" r:id="rId5"/>
    <sheet name="РиСрасход 2023г." sheetId="10" r:id="rId6"/>
  </sheets>
  <calcPr calcId="191029"/>
</workbook>
</file>

<file path=xl/calcChain.xml><?xml version="1.0" encoding="utf-8"?>
<calcChain xmlns="http://schemas.openxmlformats.org/spreadsheetml/2006/main">
  <c r="F14" i="10" l="1"/>
  <c r="D6" i="9" s="1"/>
  <c r="D9" i="9" l="1"/>
  <c r="C9" i="9"/>
  <c r="B9" i="9"/>
  <c r="D12" i="9" l="1"/>
  <c r="AE9" i="3"/>
  <c r="AC9" i="3"/>
  <c r="AA9" i="3"/>
  <c r="Y9" i="3"/>
  <c r="U9" i="3"/>
  <c r="O9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C10" i="4" s="1"/>
  <c r="D15" i="3"/>
  <c r="B10" i="4" s="1"/>
  <c r="F13" i="4" l="1"/>
  <c r="E13" i="4"/>
  <c r="AH15" i="3" l="1"/>
  <c r="AE15" i="3"/>
  <c r="AJ15" i="3"/>
  <c r="AG15" i="3"/>
  <c r="C7" i="1" s="1"/>
  <c r="C15" i="3"/>
  <c r="B7" i="4" s="1"/>
  <c r="B13" i="4" s="1"/>
  <c r="C6" i="1" s="1"/>
  <c r="F15" i="3"/>
  <c r="C7" i="4" s="1"/>
  <c r="C13" i="4" s="1"/>
  <c r="D6" i="1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8" i="1" l="1"/>
  <c r="N15" i="3"/>
  <c r="I11" i="2" s="1"/>
  <c r="I12" i="2" s="1"/>
  <c r="D7" i="1" l="1"/>
  <c r="F7" i="1"/>
  <c r="D8" i="1"/>
  <c r="F8" i="1"/>
  <c r="D13" i="4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<sst xmlns="http://schemas.openxmlformats.org/spreadsheetml/2006/main" count="147" uniqueCount="114">
  <si>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</si>
  <si>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</si>
  <si>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</si>
  <si>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</si>
  <si>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</si>
  <si>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</si>
  <si>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</si>
  <si>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</si>
  <si>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</si>
  <si>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</si>
  <si>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</si>
  <si>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</si>
  <si>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</si>
  <si>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</si>
  <si>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</si>
  <si>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</si>
  <si>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</si>
  <si>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</si>
  <si>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</si>
  <si>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</si>
  <si>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</si>
  <si>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</si>
  <si>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</si>
  <si>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</si>
  <si>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</si>
  <si>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</si>
  <si>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</si>
  <si>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</si>
  <si>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</si>
  <si>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</si>
  <si>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</si>
  <si>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</si>
  <si>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</si>
  <si>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</si>
  <si>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</si>
  <si>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</si>
  <si>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</si>
  <si>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</si>
  <si>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</si>
  <si>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</si>
  <si>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</si>
  <si>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</si>
  <si>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</si>
  <si>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</si>
  <si>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</si>
  <si>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</si>
  <si>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</si>
  <si>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</si>
  <si>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</si>
  <si>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</si>
  <si>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</si>
  <si>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</si>
  <si>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</si>
  <si>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</si>
  <si>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</si>
  <si>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</si>
  <si>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</si>
  <si>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</si>
  <si>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</si>
  <si>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</si>
  <si>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</si>
  <si>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</si>
  <si>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</si>
  <si>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</si>
  <si>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</si>
  <si>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</si>
  <si>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</si>
  <si>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</si>
  <si>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</si>
  <si>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</si>
  <si>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</si>
  <si>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</si>
  <si>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</si>
  <si>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135-а</t>
  </si>
  <si>
    <t>задолженность по данной статье</t>
  </si>
  <si>
    <t>остаток на данный период</t>
  </si>
  <si>
    <t>в доме по  адресу ул. Транспортная, 135-а за период с 01.06.2015 по 30.06.2015гг.</t>
  </si>
  <si>
    <t>Остаток денежных средств дома на 01.06.2015 г</t>
  </si>
  <si>
    <t>Остаток денежных средств дома на 30.06.2015 г</t>
  </si>
  <si>
    <t xml:space="preserve">Информация о выполненных работах по статье "Ремонт жилья" по адресу ул. Транспортная, 135-А  за период 01.06.2015 г по 30.06.2015 г </t>
  </si>
  <si>
    <t>Информация о собранных и израсходованных денежных средствах по статье "Ремонт Жилья" за период с 01.06.2015 г по 30.06.2015 г по адресу ул. Транспортная, 135-А</t>
  </si>
  <si>
    <t>Генеральный директор ООО У0 "ТаганСервис"____________________________________________Брехов Ю.А.</t>
  </si>
  <si>
    <t>Ремонт и Содержание жилья</t>
  </si>
  <si>
    <t xml:space="preserve"> итого</t>
  </si>
  <si>
    <t>Остаток денежных средств дома на 31.12.2015 г</t>
  </si>
  <si>
    <t>Год</t>
  </si>
  <si>
    <t>Месяц</t>
  </si>
  <si>
    <t>Место проведения работ</t>
  </si>
  <si>
    <t>Вид работ</t>
  </si>
  <si>
    <t>Сумма ден. средств</t>
  </si>
  <si>
    <t>территория</t>
  </si>
  <si>
    <t>фасад</t>
  </si>
  <si>
    <t>май</t>
  </si>
  <si>
    <t>покос травы</t>
  </si>
  <si>
    <t>ЦО и ввод</t>
  </si>
  <si>
    <t>гидравлические испытания</t>
  </si>
  <si>
    <t>ноябрь</t>
  </si>
  <si>
    <t>октябрь</t>
  </si>
  <si>
    <t>ЦО</t>
  </si>
  <si>
    <t>Информация о собранных и израсходованных денежных средствах по статье "Ремонт и Содержание  Жилья" за период с 01.01.2023 г по 31.12.2023 г по адресу ул. Транспортная, 135-А</t>
  </si>
  <si>
    <t>Переходящее сальдо на 01.01.2023 г.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</si>
  <si>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</si>
  <si>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</si>
  <si>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выполненных работах по статье "Ремонт и  Содержание жилья"  за период с  01.01.2023 г по 31.12.2023 г по адресу  ул. Транспортная, 135-А</t>
  </si>
  <si>
    <t xml:space="preserve">апрель </t>
  </si>
  <si>
    <t>субботник</t>
  </si>
  <si>
    <t>доставка материалов</t>
  </si>
  <si>
    <t>закрытие задвижек</t>
  </si>
  <si>
    <t>июнь</t>
  </si>
  <si>
    <t>промывка и запуск</t>
  </si>
  <si>
    <t>ремонт фасада</t>
  </si>
  <si>
    <t>периодическая проверка общедомовых вентканалов</t>
  </si>
  <si>
    <t>кв.9 ЦО</t>
  </si>
  <si>
    <t>смена труб ф25мм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</si>
</sst>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1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1" fillId="0" borderId="4" xfId="0" applyFont="1" applyBorder="1"/>
    <xf numFmtId="0" fontId="4" fillId="0" borderId="19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0" xfId="0" applyNumberFormat="1" applyFont="1" applyBorder="1"/>
    <xf numFmtId="0" fontId="1" fillId="0" borderId="25" xfId="0" applyFont="1" applyBorder="1" applyAlignment="1">
      <alignment wrapText="1"/>
    </xf>
    <xf numFmtId="0" fontId="0" fillId="0" borderId="26" xfId="0" applyBorder="1"/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4" xfId="0" applyBorder="1"/>
    <xf numFmtId="0" fontId="1" fillId="0" borderId="30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2" fontId="0" fillId="0" borderId="27" xfId="0" applyNumberFormat="1" applyBorder="1"/>
    <xf numFmtId="2" fontId="0" fillId="0" borderId="29" xfId="0" applyNumberFormat="1" applyBorder="1"/>
    <xf numFmtId="2" fontId="0" fillId="0" borderId="24" xfId="0" applyNumberFormat="1" applyBorder="1"/>
    <xf numFmtId="0" fontId="0" fillId="0" borderId="13" xfId="0" applyBorder="1" applyAlignment="1">
      <alignment wrapText="1"/>
    </xf>
    <xf numFmtId="0" fontId="1" fillId="0" borderId="0" xfId="0" applyFont="1"/>
    <xf numFmtId="0" fontId="6" fillId="0" borderId="14" xfId="0" applyFont="1" applyBorder="1" applyAlignment="1">
      <alignment horizontal="center" vertical="center" wrapText="1"/>
    </xf>
    <xf numFmtId="4" fontId="4" fillId="0" borderId="11" xfId="0" applyNumberFormat="1" applyFont="1" applyBorder="1"/>
    <xf numFmtId="4" fontId="4" fillId="0" borderId="16" xfId="0" applyNumberFormat="1" applyFont="1" applyBorder="1"/>
    <xf numFmtId="4" fontId="8" fillId="0" borderId="0" xfId="0" applyNumberFormat="1" applyFont="1"/>
    <xf numFmtId="4" fontId="7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7" fillId="0" borderId="1" xfId="0" applyFont="1" applyBorder="1"/>
    <xf numFmtId="4" fontId="1" fillId="0" borderId="1" xfId="0" applyNumberFormat="1" applyFont="1" applyBorder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2" fontId="5" fillId="0" borderId="0" xfId="0" applyNumberFormat="1" applyFont="1" applyAlignment="1">
      <alignment wrapText="1"/>
    </xf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right"/>
    </xf>
    <xf numFmtId="4" fontId="14" fillId="0" borderId="4" xfId="0" applyNumberFormat="1" applyFont="1" applyBorder="1"/>
    <xf numFmtId="4" fontId="13" fillId="0" borderId="1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6" fillId="0" borderId="3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opLeftCell="T1" workbookViewId="0">
      <selection activeCell="AG17" sqref="AG17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5" width="12.109375" customWidth="1"/>
    <col min="16" max="16" width="11.88671875" customWidth="1"/>
    <col min="17" max="17" width="10.109375" customWidth="1"/>
    <col min="18" max="18" width="10.5546875" customWidth="1"/>
  </cols>
  <sheetData>
    <row r="1" spans="1:38" ht="14.4" thickBot="1" x14ac:dyDescent="0.35"/>
    <row r="2" spans="1:38" ht="55.5" customHeight="1" thickBot="1" x14ac:dyDescent="0.35">
      <c r="A2" s="13" t="s">
        <v>25</v>
      </c>
      <c r="B2" s="14" t="s">
        <v>26</v>
      </c>
      <c r="C2" s="14" t="s">
        <v>27</v>
      </c>
      <c r="D2" s="14" t="s">
        <v>29</v>
      </c>
      <c r="E2" s="16" t="s">
        <v>36</v>
      </c>
      <c r="F2" s="14" t="s">
        <v>28</v>
      </c>
      <c r="G2" s="14" t="s">
        <v>30</v>
      </c>
      <c r="H2" s="16" t="s">
        <v>37</v>
      </c>
      <c r="I2" s="14" t="s">
        <v>31</v>
      </c>
      <c r="J2" s="14" t="s">
        <v>32</v>
      </c>
      <c r="K2" s="14" t="s">
        <v>54</v>
      </c>
      <c r="L2" s="14" t="s">
        <v>33</v>
      </c>
      <c r="M2" s="16" t="s">
        <v>34</v>
      </c>
      <c r="N2" s="16" t="s">
        <v>35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4" t="s">
        <v>56</v>
      </c>
      <c r="AF2" s="14" t="s">
        <v>29</v>
      </c>
      <c r="AG2" s="16" t="s">
        <v>36</v>
      </c>
      <c r="AH2" s="14" t="s">
        <v>57</v>
      </c>
      <c r="AI2" s="14" t="s">
        <v>30</v>
      </c>
      <c r="AJ2" s="16" t="s">
        <v>37</v>
      </c>
      <c r="AK2" s="16" t="s">
        <v>72</v>
      </c>
      <c r="AL2" s="16" t="s">
        <v>35</v>
      </c>
    </row>
    <row r="3" spans="1:38" x14ac:dyDescent="0.3">
      <c r="A3" s="12" t="s">
        <v>73</v>
      </c>
      <c r="B3" s="4">
        <v>688.56</v>
      </c>
      <c r="C3" s="4">
        <v>0</v>
      </c>
      <c r="D3" s="4">
        <v>0</v>
      </c>
      <c r="E3" s="17">
        <f>C3+D3</f>
        <v>0</v>
      </c>
      <c r="F3" s="4">
        <v>0</v>
      </c>
      <c r="G3" s="4">
        <v>0</v>
      </c>
      <c r="H3" s="17">
        <f>F3+G3</f>
        <v>0</v>
      </c>
      <c r="I3" s="4">
        <v>0</v>
      </c>
      <c r="J3" s="4">
        <v>0</v>
      </c>
      <c r="K3" s="4">
        <v>0</v>
      </c>
      <c r="L3" s="4">
        <v>0</v>
      </c>
      <c r="M3" s="17">
        <f>(I3+J3+L3)*1.5%</f>
        <v>0</v>
      </c>
      <c r="N3" s="19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17">
        <f>AE3+AF3</f>
        <v>0</v>
      </c>
      <c r="AH3" s="4">
        <v>0</v>
      </c>
      <c r="AI3" s="4">
        <v>0</v>
      </c>
      <c r="AJ3" s="17">
        <f>AH3+AI3</f>
        <v>0</v>
      </c>
      <c r="AK3" s="35">
        <f>AB3*1.5%</f>
        <v>0</v>
      </c>
      <c r="AL3" s="19">
        <f>AJ3*1.5%</f>
        <v>0</v>
      </c>
    </row>
    <row r="4" spans="1:38" x14ac:dyDescent="0.3">
      <c r="A4" s="12" t="s">
        <v>73</v>
      </c>
      <c r="B4" s="4">
        <v>688.56</v>
      </c>
      <c r="C4" s="4">
        <v>0</v>
      </c>
      <c r="D4" s="4">
        <v>0</v>
      </c>
      <c r="E4" s="17">
        <f t="shared" ref="E4:E14" si="0">C4+D4</f>
        <v>0</v>
      </c>
      <c r="F4" s="4">
        <v>0</v>
      </c>
      <c r="G4" s="4">
        <v>0</v>
      </c>
      <c r="H4" s="17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7">
        <f t="shared" ref="M4:M14" si="2">(I4+J4+L4)*1.5%</f>
        <v>0</v>
      </c>
      <c r="N4" s="19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17">
        <f t="shared" ref="AG4:AG14" si="4">AE4+AF4</f>
        <v>0</v>
      </c>
      <c r="AH4" s="4">
        <v>0</v>
      </c>
      <c r="AI4" s="4">
        <v>0</v>
      </c>
      <c r="AJ4" s="17">
        <f t="shared" ref="AJ4:AJ14" si="5">AH4+AI4</f>
        <v>0</v>
      </c>
      <c r="AK4" s="35">
        <f t="shared" ref="AK4:AK14" si="6">AB4*1.5%</f>
        <v>0</v>
      </c>
      <c r="AL4" s="19">
        <f t="shared" ref="AL4:AL14" si="7">AJ4*1.5%</f>
        <v>0</v>
      </c>
    </row>
    <row r="5" spans="1:38" x14ac:dyDescent="0.3">
      <c r="A5" s="12" t="s">
        <v>73</v>
      </c>
      <c r="B5" s="4">
        <v>688.56</v>
      </c>
      <c r="C5" s="4">
        <v>0</v>
      </c>
      <c r="D5" s="4">
        <v>0</v>
      </c>
      <c r="E5" s="17">
        <f t="shared" si="0"/>
        <v>0</v>
      </c>
      <c r="F5" s="4">
        <v>0</v>
      </c>
      <c r="G5" s="4">
        <v>0</v>
      </c>
      <c r="H5" s="17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7">
        <f t="shared" si="2"/>
        <v>0</v>
      </c>
      <c r="N5" s="19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17">
        <f t="shared" si="4"/>
        <v>0</v>
      </c>
      <c r="AH5" s="4">
        <v>0</v>
      </c>
      <c r="AI5" s="4">
        <v>0</v>
      </c>
      <c r="AJ5" s="17">
        <f t="shared" si="5"/>
        <v>0</v>
      </c>
      <c r="AK5" s="35">
        <f t="shared" si="6"/>
        <v>0</v>
      </c>
      <c r="AL5" s="19">
        <f t="shared" si="7"/>
        <v>0</v>
      </c>
    </row>
    <row r="6" spans="1:38" x14ac:dyDescent="0.3">
      <c r="A6" s="12" t="s">
        <v>73</v>
      </c>
      <c r="B6" s="4">
        <v>688.56</v>
      </c>
      <c r="C6" s="4">
        <v>0</v>
      </c>
      <c r="D6" s="4">
        <v>0</v>
      </c>
      <c r="E6" s="17">
        <f t="shared" si="0"/>
        <v>0</v>
      </c>
      <c r="F6" s="4">
        <v>0</v>
      </c>
      <c r="G6" s="4">
        <v>0</v>
      </c>
      <c r="H6" s="17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7">
        <f t="shared" si="2"/>
        <v>0</v>
      </c>
      <c r="N6" s="19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17">
        <f t="shared" si="4"/>
        <v>0</v>
      </c>
      <c r="AH6" s="4">
        <v>0</v>
      </c>
      <c r="AI6" s="4">
        <v>0</v>
      </c>
      <c r="AJ6" s="17">
        <f t="shared" si="5"/>
        <v>0</v>
      </c>
      <c r="AK6" s="35">
        <f t="shared" si="6"/>
        <v>0</v>
      </c>
      <c r="AL6" s="19">
        <f t="shared" si="7"/>
        <v>0</v>
      </c>
    </row>
    <row r="7" spans="1:38" x14ac:dyDescent="0.3">
      <c r="A7" s="12" t="s">
        <v>73</v>
      </c>
      <c r="B7" s="4">
        <v>688.56</v>
      </c>
      <c r="C7" s="4">
        <v>0</v>
      </c>
      <c r="D7" s="4">
        <v>0</v>
      </c>
      <c r="E7" s="17">
        <f t="shared" si="0"/>
        <v>0</v>
      </c>
      <c r="F7" s="4">
        <v>0</v>
      </c>
      <c r="G7" s="4">
        <v>0</v>
      </c>
      <c r="H7" s="17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7">
        <f t="shared" si="2"/>
        <v>0</v>
      </c>
      <c r="N7" s="19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17">
        <f t="shared" si="4"/>
        <v>0</v>
      </c>
      <c r="AH7" s="4">
        <v>0</v>
      </c>
      <c r="AI7" s="4">
        <v>0</v>
      </c>
      <c r="AJ7" s="17">
        <f t="shared" si="5"/>
        <v>0</v>
      </c>
      <c r="AK7" s="35">
        <f t="shared" si="6"/>
        <v>0</v>
      </c>
      <c r="AL7" s="19">
        <f t="shared" si="7"/>
        <v>0</v>
      </c>
    </row>
    <row r="8" spans="1:38" x14ac:dyDescent="0.3">
      <c r="A8" s="12" t="s">
        <v>73</v>
      </c>
      <c r="B8" s="4">
        <v>688.56</v>
      </c>
      <c r="C8" s="2">
        <v>2788.68</v>
      </c>
      <c r="D8" s="2">
        <v>0</v>
      </c>
      <c r="E8" s="17">
        <f t="shared" si="0"/>
        <v>2788.68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2">
        <v>385.59</v>
      </c>
      <c r="P8" s="2">
        <v>0</v>
      </c>
      <c r="Q8" s="2">
        <v>0</v>
      </c>
      <c r="R8" s="2">
        <v>0</v>
      </c>
      <c r="S8" s="2">
        <v>2400</v>
      </c>
      <c r="T8" s="2">
        <v>0</v>
      </c>
      <c r="U8" s="2">
        <v>1721.41</v>
      </c>
      <c r="V8" s="2">
        <v>0</v>
      </c>
      <c r="W8" s="2">
        <v>0</v>
      </c>
      <c r="X8" s="2">
        <v>0</v>
      </c>
      <c r="Y8" s="2">
        <v>1239.4100000000001</v>
      </c>
      <c r="Z8" s="2">
        <v>0</v>
      </c>
      <c r="AA8" s="2">
        <v>206.56</v>
      </c>
      <c r="AB8" s="2">
        <v>0</v>
      </c>
      <c r="AC8" s="2">
        <v>1418.43</v>
      </c>
      <c r="AD8" s="2">
        <v>0</v>
      </c>
      <c r="AE8" s="2">
        <v>3201.81</v>
      </c>
      <c r="AF8" s="2">
        <v>0</v>
      </c>
      <c r="AG8" s="17">
        <f t="shared" si="4"/>
        <v>3201.81</v>
      </c>
      <c r="AH8" s="2">
        <v>0</v>
      </c>
      <c r="AI8" s="2">
        <v>0</v>
      </c>
      <c r="AJ8" s="17">
        <f t="shared" si="5"/>
        <v>0</v>
      </c>
      <c r="AK8" s="35">
        <f t="shared" si="6"/>
        <v>0</v>
      </c>
      <c r="AL8" s="19">
        <f t="shared" si="7"/>
        <v>0</v>
      </c>
    </row>
    <row r="9" spans="1:38" x14ac:dyDescent="0.3">
      <c r="A9" s="12" t="s">
        <v>73</v>
      </c>
      <c r="B9" s="4">
        <v>688.56</v>
      </c>
      <c r="C9" s="2">
        <v>3132.92</v>
      </c>
      <c r="D9" s="2">
        <v>0</v>
      </c>
      <c r="E9" s="17">
        <f t="shared" si="0"/>
        <v>3132.92</v>
      </c>
      <c r="F9" s="2">
        <v>1989.53</v>
      </c>
      <c r="G9" s="2">
        <v>0</v>
      </c>
      <c r="H9" s="17">
        <f t="shared" si="1"/>
        <v>1989.53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29.842949999999998</v>
      </c>
      <c r="O9" s="2">
        <f>413.14+284.24</f>
        <v>697.38</v>
      </c>
      <c r="P9" s="2">
        <v>382.87</v>
      </c>
      <c r="Q9" s="2">
        <v>0</v>
      </c>
      <c r="R9" s="2">
        <v>0</v>
      </c>
      <c r="S9" s="2">
        <v>2400</v>
      </c>
      <c r="T9" s="2">
        <v>2367.81</v>
      </c>
      <c r="U9" s="2">
        <f>1721.41+1628.55</f>
        <v>3349.96</v>
      </c>
      <c r="V9" s="2">
        <v>1677.13</v>
      </c>
      <c r="W9" s="2">
        <v>0</v>
      </c>
      <c r="X9" s="2">
        <v>0</v>
      </c>
      <c r="Y9" s="2">
        <f>1294.5+1448.48</f>
        <v>2742.98</v>
      </c>
      <c r="Z9" s="2">
        <v>1239.8699999999999</v>
      </c>
      <c r="AA9" s="2">
        <f>241.01+221.44</f>
        <v>462.45</v>
      </c>
      <c r="AB9" s="2">
        <v>210.24</v>
      </c>
      <c r="AC9" s="2">
        <f>1501.06+1400.35</f>
        <v>2901.41</v>
      </c>
      <c r="AD9" s="2">
        <v>1403.51</v>
      </c>
      <c r="AE9" s="2">
        <f>6217.7+3081.3</f>
        <v>9299</v>
      </c>
      <c r="AF9" s="2">
        <v>0</v>
      </c>
      <c r="AG9" s="17">
        <f t="shared" si="4"/>
        <v>9299</v>
      </c>
      <c r="AH9" s="2">
        <v>3686.14</v>
      </c>
      <c r="AI9" s="2">
        <v>0</v>
      </c>
      <c r="AJ9" s="17">
        <f t="shared" si="5"/>
        <v>3686.14</v>
      </c>
      <c r="AK9" s="35">
        <f t="shared" si="6"/>
        <v>3.1536</v>
      </c>
      <c r="AL9" s="19">
        <f t="shared" si="7"/>
        <v>55.292099999999998</v>
      </c>
    </row>
    <row r="10" spans="1:38" x14ac:dyDescent="0.3">
      <c r="A10" s="12" t="s">
        <v>73</v>
      </c>
      <c r="B10" s="4">
        <v>688.56</v>
      </c>
      <c r="C10" s="2"/>
      <c r="D10" s="2"/>
      <c r="E10" s="17">
        <f t="shared" si="0"/>
        <v>0</v>
      </c>
      <c r="F10" s="2">
        <v>612.23</v>
      </c>
      <c r="G10" s="2"/>
      <c r="H10" s="17">
        <f t="shared" si="1"/>
        <v>612.23</v>
      </c>
      <c r="I10" s="2"/>
      <c r="J10" s="2"/>
      <c r="K10" s="2"/>
      <c r="L10" s="2"/>
      <c r="M10" s="17">
        <f t="shared" si="2"/>
        <v>0</v>
      </c>
      <c r="N10" s="19">
        <f t="shared" si="3"/>
        <v>9.1834500000000006</v>
      </c>
      <c r="O10" s="2">
        <v>413.14</v>
      </c>
      <c r="P10" s="2">
        <v>430.33</v>
      </c>
      <c r="Q10" s="2">
        <v>0</v>
      </c>
      <c r="R10" s="2">
        <v>0</v>
      </c>
      <c r="S10" s="2">
        <v>2400</v>
      </c>
      <c r="T10" s="2">
        <v>2431.91</v>
      </c>
      <c r="U10" s="2">
        <v>1721.41</v>
      </c>
      <c r="V10" s="2">
        <v>1818.26</v>
      </c>
      <c r="W10" s="2">
        <v>0</v>
      </c>
      <c r="X10" s="2">
        <v>0</v>
      </c>
      <c r="Y10" s="2">
        <v>1294.5</v>
      </c>
      <c r="Z10" s="2">
        <v>1401.51</v>
      </c>
      <c r="AA10" s="2">
        <v>241.01</v>
      </c>
      <c r="AB10" s="2">
        <v>247</v>
      </c>
      <c r="AC10" s="2">
        <v>1501.06</v>
      </c>
      <c r="AD10" s="2">
        <v>1567.36</v>
      </c>
      <c r="AE10" s="2">
        <v>6217.7</v>
      </c>
      <c r="AF10" s="2">
        <v>0</v>
      </c>
      <c r="AG10" s="17">
        <f t="shared" si="4"/>
        <v>6217.7</v>
      </c>
      <c r="AH10" s="2">
        <v>5905.42</v>
      </c>
      <c r="AI10" s="2">
        <v>0</v>
      </c>
      <c r="AJ10" s="17">
        <f t="shared" si="5"/>
        <v>5905.42</v>
      </c>
      <c r="AK10" s="35">
        <f t="shared" si="6"/>
        <v>3.7050000000000001</v>
      </c>
      <c r="AL10" s="19">
        <f t="shared" si="7"/>
        <v>88.581299999999999</v>
      </c>
    </row>
    <row r="11" spans="1:38" x14ac:dyDescent="0.3">
      <c r="A11" s="12" t="s">
        <v>73</v>
      </c>
      <c r="B11" s="4">
        <v>688.56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35">
        <f t="shared" si="6"/>
        <v>0</v>
      </c>
      <c r="AL11" s="19">
        <f t="shared" si="7"/>
        <v>0</v>
      </c>
    </row>
    <row r="12" spans="1:38" x14ac:dyDescent="0.3">
      <c r="A12" s="12" t="s">
        <v>73</v>
      </c>
      <c r="B12" s="4">
        <v>688.56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35">
        <f t="shared" si="6"/>
        <v>0</v>
      </c>
      <c r="AL12" s="19">
        <f t="shared" si="7"/>
        <v>0</v>
      </c>
    </row>
    <row r="13" spans="1:38" x14ac:dyDescent="0.3">
      <c r="A13" s="12" t="s">
        <v>73</v>
      </c>
      <c r="B13" s="4">
        <v>688.56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35">
        <f t="shared" si="6"/>
        <v>0</v>
      </c>
      <c r="AL13" s="19">
        <f t="shared" si="7"/>
        <v>0</v>
      </c>
    </row>
    <row r="14" spans="1:38" ht="14.4" thickBot="1" x14ac:dyDescent="0.35">
      <c r="A14" s="12" t="s">
        <v>73</v>
      </c>
      <c r="B14" s="4">
        <v>688.56</v>
      </c>
      <c r="C14" s="8"/>
      <c r="D14" s="8"/>
      <c r="E14" s="17">
        <f t="shared" si="0"/>
        <v>0</v>
      </c>
      <c r="F14" s="8"/>
      <c r="G14" s="8"/>
      <c r="H14" s="17">
        <f t="shared" si="1"/>
        <v>0</v>
      </c>
      <c r="I14" s="8"/>
      <c r="J14" s="8"/>
      <c r="K14" s="8"/>
      <c r="L14" s="8"/>
      <c r="M14" s="17">
        <f t="shared" si="2"/>
        <v>0</v>
      </c>
      <c r="N14" s="19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7">
        <f t="shared" si="4"/>
        <v>0</v>
      </c>
      <c r="AH14" s="8"/>
      <c r="AI14" s="8"/>
      <c r="AJ14" s="17">
        <f t="shared" si="5"/>
        <v>0</v>
      </c>
      <c r="AK14" s="35">
        <f t="shared" si="6"/>
        <v>0</v>
      </c>
      <c r="AL14" s="19">
        <f t="shared" si="7"/>
        <v>0</v>
      </c>
    </row>
    <row r="15" spans="1:38" ht="14.4" thickBot="1" x14ac:dyDescent="0.35">
      <c r="A15" s="10" t="s">
        <v>24</v>
      </c>
      <c r="B15" s="9">
        <v>0</v>
      </c>
      <c r="C15" s="9">
        <f t="shared" ref="C15:G15" si="8">SUM(C3:C14)</f>
        <v>5921.6</v>
      </c>
      <c r="D15" s="9">
        <f t="shared" si="8"/>
        <v>0</v>
      </c>
      <c r="E15" s="18">
        <f t="shared" si="8"/>
        <v>5921.6</v>
      </c>
      <c r="F15" s="9">
        <f t="shared" si="8"/>
        <v>2601.7600000000002</v>
      </c>
      <c r="G15" s="9">
        <f t="shared" si="8"/>
        <v>0</v>
      </c>
      <c r="H15" s="18">
        <f t="shared" ref="H15:AE15" si="9">SUM(H3:H14)</f>
        <v>2601.7600000000002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8">
        <f t="shared" si="9"/>
        <v>0</v>
      </c>
      <c r="N15" s="20">
        <f t="shared" si="9"/>
        <v>39.026399999999995</v>
      </c>
      <c r="O15" s="10">
        <f t="shared" si="9"/>
        <v>1496.1100000000001</v>
      </c>
      <c r="P15" s="9">
        <f t="shared" si="9"/>
        <v>813.2</v>
      </c>
      <c r="Q15" s="9">
        <f t="shared" si="9"/>
        <v>0</v>
      </c>
      <c r="R15" s="9">
        <f t="shared" si="9"/>
        <v>0</v>
      </c>
      <c r="S15" s="9">
        <f t="shared" si="9"/>
        <v>7200</v>
      </c>
      <c r="T15" s="9">
        <f t="shared" si="9"/>
        <v>4799.7199999999993</v>
      </c>
      <c r="U15" s="9">
        <f t="shared" si="9"/>
        <v>6792.78</v>
      </c>
      <c r="V15" s="9">
        <f t="shared" si="9"/>
        <v>3495.3900000000003</v>
      </c>
      <c r="W15" s="9">
        <f t="shared" si="9"/>
        <v>0</v>
      </c>
      <c r="X15" s="9">
        <f t="shared" si="9"/>
        <v>0</v>
      </c>
      <c r="Y15" s="9">
        <f t="shared" si="9"/>
        <v>5276.89</v>
      </c>
      <c r="Z15" s="9">
        <f t="shared" si="9"/>
        <v>2641.38</v>
      </c>
      <c r="AA15" s="9">
        <f t="shared" si="9"/>
        <v>910.02</v>
      </c>
      <c r="AB15" s="9">
        <f t="shared" si="9"/>
        <v>457.24</v>
      </c>
      <c r="AC15" s="9">
        <f t="shared" si="9"/>
        <v>5820.9</v>
      </c>
      <c r="AD15" s="11">
        <f t="shared" si="9"/>
        <v>2970.87</v>
      </c>
      <c r="AE15" s="9">
        <f t="shared" si="9"/>
        <v>18718.509999999998</v>
      </c>
      <c r="AF15" s="9"/>
      <c r="AG15" s="18">
        <f>SUM(AG3:AG14)</f>
        <v>18718.509999999998</v>
      </c>
      <c r="AH15" s="9">
        <f>SUM(AH3:AH14)</f>
        <v>9591.56</v>
      </c>
      <c r="AI15" s="9"/>
      <c r="AJ15" s="18">
        <f>SUM(AJ3:AJ14)</f>
        <v>9591.56</v>
      </c>
      <c r="AK15" s="18">
        <f t="shared" ref="AK15" si="10">SUM(AK3:AK14)</f>
        <v>6.8586</v>
      </c>
      <c r="AL15" s="20">
        <f t="shared" ref="AL15" si="11">SUM(AL3:AL14)</f>
        <v>143.8734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8"/>
  <sheetViews>
    <sheetView topLeftCell="A7" workbookViewId="0">
      <selection activeCell="B18" sqref="B18:F18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70" t="s">
        <v>13</v>
      </c>
      <c r="C2" s="70"/>
      <c r="D2" s="70"/>
      <c r="E2" s="70"/>
      <c r="F2" s="70"/>
    </row>
    <row r="3" spans="2:9" ht="26.25" customHeight="1" x14ac:dyDescent="0.45">
      <c r="B3" s="69" t="s">
        <v>76</v>
      </c>
      <c r="C3" s="69"/>
      <c r="D3" s="69"/>
      <c r="E3" s="69"/>
      <c r="F3" s="69"/>
      <c r="G3" s="1"/>
      <c r="H3" s="1"/>
      <c r="I3" s="1"/>
    </row>
    <row r="4" spans="2:9" ht="30" customHeight="1" thickBot="1" x14ac:dyDescent="0.35">
      <c r="B4" s="69"/>
      <c r="C4" s="69"/>
      <c r="D4" s="69"/>
      <c r="E4" s="69"/>
      <c r="F4" s="69"/>
    </row>
    <row r="5" spans="2:9" ht="58.2" thickBot="1" x14ac:dyDescent="0.35">
      <c r="B5" s="5" t="s">
        <v>0</v>
      </c>
      <c r="C5" s="5" t="s">
        <v>11</v>
      </c>
      <c r="D5" s="5" t="s">
        <v>12</v>
      </c>
      <c r="E5" s="6" t="s">
        <v>74</v>
      </c>
      <c r="F5" s="6" t="s">
        <v>75</v>
      </c>
    </row>
    <row r="6" spans="2:9" x14ac:dyDescent="0.3">
      <c r="B6" s="37" t="s">
        <v>1</v>
      </c>
      <c r="C6" s="38">
        <f>'отчет тек. ремонт'!B13</f>
        <v>5921.6</v>
      </c>
      <c r="D6" s="38">
        <f>'отчет тек. ремонт'!C13</f>
        <v>2601.7600000000002</v>
      </c>
      <c r="E6" s="38">
        <v>0</v>
      </c>
      <c r="F6" s="45">
        <f>'отчет тек. ремонт'!G15</f>
        <v>45170.19</v>
      </c>
    </row>
    <row r="7" spans="2:9" x14ac:dyDescent="0.3">
      <c r="B7" s="39" t="s">
        <v>55</v>
      </c>
      <c r="C7" s="4" t="e">
        <f>#REF!</f>
        <v>#REF!</v>
      </c>
      <c r="D7" s="4" t="e">
        <f>#REF!</f>
        <v>#REF!</v>
      </c>
      <c r="E7" s="4">
        <v>0</v>
      </c>
      <c r="F7" s="46" t="e">
        <f>#REF!</f>
        <v>#REF!</v>
      </c>
    </row>
    <row r="8" spans="2:9" ht="27.6" x14ac:dyDescent="0.3">
      <c r="B8" s="40" t="s">
        <v>2</v>
      </c>
      <c r="C8" s="2" t="e">
        <f>#REF!</f>
        <v>#REF!</v>
      </c>
      <c r="D8" s="21" t="e">
        <f>#REF!</f>
        <v>#REF!</v>
      </c>
      <c r="E8" s="2">
        <v>0</v>
      </c>
      <c r="F8" s="47" t="e">
        <f>#REF!</f>
        <v>#REF!</v>
      </c>
    </row>
    <row r="9" spans="2:9" ht="55.2" x14ac:dyDescent="0.3">
      <c r="B9" s="40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3">
      <c r="B10" s="40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7.6" x14ac:dyDescent="0.3">
      <c r="B11" s="40" t="s">
        <v>5</v>
      </c>
      <c r="C11" s="2">
        <f>'выборка 15'!U15</f>
        <v>6792.78</v>
      </c>
      <c r="D11" s="2">
        <f>'выборка 15'!V15</f>
        <v>3495.3900000000003</v>
      </c>
      <c r="E11" s="2">
        <v>0</v>
      </c>
      <c r="F11" s="41">
        <v>0</v>
      </c>
    </row>
    <row r="12" spans="2:9" x14ac:dyDescent="0.3">
      <c r="B12" s="40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3">
      <c r="B13" s="40" t="s">
        <v>7</v>
      </c>
      <c r="C13" s="2">
        <f>'выборка 15'!Y15</f>
        <v>5276.89</v>
      </c>
      <c r="D13" s="2">
        <f>'выборка 15'!Z15</f>
        <v>2641.38</v>
      </c>
      <c r="E13" s="2">
        <v>0</v>
      </c>
      <c r="F13" s="41">
        <v>0</v>
      </c>
    </row>
    <row r="14" spans="2:9" ht="27.6" x14ac:dyDescent="0.3">
      <c r="B14" s="40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7.6" x14ac:dyDescent="0.3">
      <c r="B15" s="40" t="s">
        <v>9</v>
      </c>
      <c r="C15" s="2">
        <f>'выборка 15'!AA15</f>
        <v>910.02</v>
      </c>
      <c r="D15" s="2">
        <f>'выборка 15'!AB15</f>
        <v>457.24</v>
      </c>
      <c r="E15" s="2">
        <v>0</v>
      </c>
      <c r="F15" s="41">
        <f>D15</f>
        <v>457.24</v>
      </c>
    </row>
    <row r="16" spans="2:9" ht="28.2" thickBot="1" x14ac:dyDescent="0.35">
      <c r="B16" s="42" t="s">
        <v>10</v>
      </c>
      <c r="C16" s="43">
        <f>'выборка 15'!AC15</f>
        <v>5820.9</v>
      </c>
      <c r="D16" s="43">
        <f>'выборка 15'!AD15</f>
        <v>2970.87</v>
      </c>
      <c r="E16" s="43">
        <v>0</v>
      </c>
      <c r="F16" s="44">
        <v>0</v>
      </c>
    </row>
    <row r="18" spans="2:6" ht="19.5" customHeight="1" x14ac:dyDescent="0.3">
      <c r="B18" s="71" t="s">
        <v>81</v>
      </c>
      <c r="C18" s="71"/>
      <c r="D18" s="71"/>
      <c r="E18" s="71"/>
      <c r="F18" s="71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7"/>
  <sheetViews>
    <sheetView topLeftCell="A4" workbookViewId="0">
      <selection activeCell="A17" sqref="A17:E17"/>
    </sheetView>
  </sheetViews>
  <sheetFormatPr defaultRowHeight="13.8" x14ac:dyDescent="0.3"/>
  <cols>
    <col min="1" max="1" width="27.33203125" customWidth="1"/>
    <col min="2" max="2" width="18.88671875" customWidth="1"/>
    <col min="3" max="3" width="19" customWidth="1"/>
    <col min="4" max="4" width="17.5546875" customWidth="1"/>
    <col min="5" max="5" width="14.6640625" customWidth="1"/>
    <col min="6" max="6" width="16" customWidth="1"/>
    <col min="7" max="7" width="20.109375" customWidth="1"/>
  </cols>
  <sheetData>
    <row r="2" spans="1:7" ht="78" customHeight="1" x14ac:dyDescent="0.45">
      <c r="A2" s="72" t="s">
        <v>80</v>
      </c>
      <c r="B2" s="72"/>
      <c r="C2" s="72"/>
      <c r="D2" s="72"/>
      <c r="E2" s="72"/>
      <c r="F2" s="72"/>
      <c r="G2" s="72"/>
    </row>
    <row r="3" spans="1:7" ht="23.4" x14ac:dyDescent="0.45">
      <c r="A3" s="25"/>
      <c r="B3" s="25"/>
      <c r="C3" s="25"/>
      <c r="D3" s="25"/>
      <c r="E3" s="25"/>
      <c r="F3" s="25"/>
      <c r="G3" s="25"/>
    </row>
    <row r="4" spans="1:7" ht="15.6" x14ac:dyDescent="0.3">
      <c r="A4" s="73" t="s">
        <v>77</v>
      </c>
      <c r="B4" s="73"/>
      <c r="C4" s="73"/>
      <c r="D4" s="73"/>
      <c r="E4" s="73"/>
      <c r="F4" s="73"/>
      <c r="G4" s="26">
        <v>42568.43</v>
      </c>
    </row>
    <row r="5" spans="1:7" ht="14.4" thickBot="1" x14ac:dyDescent="0.35"/>
    <row r="6" spans="1:7" ht="60" customHeight="1" thickBot="1" x14ac:dyDescent="0.35">
      <c r="A6" s="27"/>
      <c r="B6" s="28" t="s">
        <v>58</v>
      </c>
      <c r="C6" s="28" t="s">
        <v>59</v>
      </c>
      <c r="D6" s="28" t="s">
        <v>60</v>
      </c>
      <c r="E6" s="28" t="s">
        <v>61</v>
      </c>
      <c r="F6" s="28" t="s">
        <v>62</v>
      </c>
      <c r="G6" s="29" t="s">
        <v>63</v>
      </c>
    </row>
    <row r="7" spans="1:7" x14ac:dyDescent="0.3">
      <c r="A7" s="12" t="s">
        <v>1</v>
      </c>
      <c r="B7" s="4">
        <f>'выборка 15'!C15+'выборка 15'!D15</f>
        <v>5921.6</v>
      </c>
      <c r="C7" s="4">
        <f>'выборка 15'!F15+'выборка 15'!G15</f>
        <v>2601.7600000000002</v>
      </c>
      <c r="D7" s="74">
        <v>0</v>
      </c>
      <c r="E7" s="4">
        <v>0</v>
      </c>
      <c r="F7" s="4">
        <v>0</v>
      </c>
      <c r="G7" s="74">
        <f>C13-D13</f>
        <v>2601.7600000000002</v>
      </c>
    </row>
    <row r="8" spans="1:7" x14ac:dyDescent="0.3">
      <c r="A8" s="7" t="s">
        <v>64</v>
      </c>
      <c r="B8" s="2">
        <v>0</v>
      </c>
      <c r="C8" s="2">
        <v>0</v>
      </c>
      <c r="D8" s="75"/>
      <c r="E8" s="2">
        <v>0</v>
      </c>
      <c r="F8" s="2">
        <v>0</v>
      </c>
      <c r="G8" s="75"/>
    </row>
    <row r="9" spans="1:7" x14ac:dyDescent="0.3">
      <c r="A9" s="7" t="s">
        <v>65</v>
      </c>
      <c r="B9" s="2">
        <v>0</v>
      </c>
      <c r="C9" s="2">
        <v>0</v>
      </c>
      <c r="D9" s="75"/>
      <c r="E9" s="2">
        <v>0</v>
      </c>
      <c r="F9" s="2">
        <v>0</v>
      </c>
      <c r="G9" s="75"/>
    </row>
    <row r="10" spans="1:7" x14ac:dyDescent="0.3">
      <c r="A10" s="12" t="s">
        <v>66</v>
      </c>
      <c r="B10" s="2">
        <f>'выборка 15'!D15</f>
        <v>0</v>
      </c>
      <c r="C10" s="2">
        <f>'выборка 15'!G15</f>
        <v>0</v>
      </c>
      <c r="D10" s="75"/>
      <c r="E10" s="2">
        <v>0</v>
      </c>
      <c r="F10" s="2">
        <v>0</v>
      </c>
      <c r="G10" s="75"/>
    </row>
    <row r="11" spans="1:7" x14ac:dyDescent="0.3">
      <c r="A11" s="7" t="s">
        <v>67</v>
      </c>
      <c r="B11" s="2">
        <v>0</v>
      </c>
      <c r="C11" s="2">
        <v>0</v>
      </c>
      <c r="D11" s="75"/>
      <c r="E11" s="2">
        <v>0</v>
      </c>
      <c r="F11" s="2">
        <v>0</v>
      </c>
      <c r="G11" s="75"/>
    </row>
    <row r="12" spans="1:7" ht="14.4" thickBot="1" x14ac:dyDescent="0.35">
      <c r="A12" s="30" t="s">
        <v>68</v>
      </c>
      <c r="B12" s="2">
        <v>0</v>
      </c>
      <c r="C12" s="2">
        <v>0</v>
      </c>
      <c r="D12" s="76"/>
      <c r="E12" s="2">
        <v>0</v>
      </c>
      <c r="F12" s="2">
        <v>0</v>
      </c>
      <c r="G12" s="76"/>
    </row>
    <row r="13" spans="1:7" ht="15" thickBot="1" x14ac:dyDescent="0.35">
      <c r="A13" s="31" t="s">
        <v>69</v>
      </c>
      <c r="B13" s="32">
        <f>SUM(B7:B12)</f>
        <v>5921.6</v>
      </c>
      <c r="C13" s="32">
        <f>SUM(C7:C12)</f>
        <v>2601.7600000000002</v>
      </c>
      <c r="D13" s="33">
        <f>SUM(D7)</f>
        <v>0</v>
      </c>
      <c r="E13" s="32">
        <f>SUM(E7:E12)</f>
        <v>0</v>
      </c>
      <c r="F13" s="32">
        <f>SUM(F7:F12)</f>
        <v>0</v>
      </c>
      <c r="G13" s="36">
        <f>G7</f>
        <v>2601.7600000000002</v>
      </c>
    </row>
    <row r="15" spans="1:7" ht="15.6" x14ac:dyDescent="0.3">
      <c r="A15" s="73" t="s">
        <v>78</v>
      </c>
      <c r="B15" s="73"/>
      <c r="C15" s="73"/>
      <c r="D15" s="73"/>
      <c r="E15" s="73"/>
      <c r="F15" s="73"/>
      <c r="G15" s="34">
        <f>G4+C13-D13</f>
        <v>45170.19</v>
      </c>
    </row>
    <row r="17" spans="1:5" x14ac:dyDescent="0.3">
      <c r="A17" s="71" t="s">
        <v>81</v>
      </c>
      <c r="B17" s="71"/>
      <c r="C17" s="71"/>
      <c r="D17" s="71"/>
      <c r="E17" s="71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"/>
  <sheetViews>
    <sheetView workbookViewId="0">
      <selection activeCell="A15" sqref="A15:E15"/>
    </sheetView>
  </sheetViews>
  <sheetFormatPr defaultRowHeight="13.8" x14ac:dyDescent="0.3"/>
  <cols>
    <col min="1" max="1" width="4.5546875" customWidth="1"/>
    <col min="4" max="4" width="27.33203125" customWidth="1"/>
    <col min="5" max="5" width="36.44140625" customWidth="1"/>
    <col min="8" max="8" width="23.88671875" customWidth="1"/>
    <col min="9" max="9" width="11.33203125" customWidth="1"/>
  </cols>
  <sheetData>
    <row r="1" spans="1:9" ht="93.75" customHeight="1" thickBot="1" x14ac:dyDescent="0.5">
      <c r="A1" s="69" t="s">
        <v>79</v>
      </c>
      <c r="B1" s="69"/>
      <c r="C1" s="69"/>
      <c r="D1" s="69"/>
      <c r="E1" s="69"/>
      <c r="F1" s="69"/>
      <c r="G1" s="69"/>
      <c r="H1" s="69"/>
      <c r="I1" s="69"/>
    </row>
    <row r="2" spans="1:9" ht="16.5" customHeight="1" x14ac:dyDescent="0.3">
      <c r="A2" s="83" t="s">
        <v>14</v>
      </c>
      <c r="B2" s="85" t="s">
        <v>15</v>
      </c>
      <c r="C2" s="85" t="s">
        <v>16</v>
      </c>
      <c r="D2" s="85" t="s">
        <v>17</v>
      </c>
      <c r="E2" s="85" t="s">
        <v>18</v>
      </c>
      <c r="F2" s="85" t="s">
        <v>19</v>
      </c>
      <c r="G2" s="85" t="s">
        <v>20</v>
      </c>
      <c r="H2" s="85" t="s">
        <v>21</v>
      </c>
      <c r="I2" s="85" t="s">
        <v>22</v>
      </c>
    </row>
    <row r="3" spans="1:9" ht="29.25" customHeight="1" thickBot="1" x14ac:dyDescent="0.35">
      <c r="A3" s="84"/>
      <c r="B3" s="86"/>
      <c r="C3" s="86"/>
      <c r="D3" s="86"/>
      <c r="E3" s="86"/>
      <c r="F3" s="86"/>
      <c r="G3" s="86"/>
      <c r="H3" s="86"/>
      <c r="I3" s="86"/>
    </row>
    <row r="4" spans="1:9" x14ac:dyDescent="0.3">
      <c r="A4" s="4"/>
      <c r="B4" s="4"/>
      <c r="C4" s="4"/>
      <c r="D4" s="4"/>
      <c r="E4" s="4"/>
      <c r="F4" s="4"/>
      <c r="G4" s="4"/>
      <c r="H4" s="22"/>
      <c r="I4" s="4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4.4" thickBot="1" x14ac:dyDescent="0.35">
      <c r="A11" s="77" t="s">
        <v>23</v>
      </c>
      <c r="B11" s="78"/>
      <c r="C11" s="78"/>
      <c r="D11" s="78"/>
      <c r="E11" s="78"/>
      <c r="F11" s="78"/>
      <c r="G11" s="78"/>
      <c r="H11" s="79"/>
      <c r="I11" s="23">
        <f>'выборка 15'!M15+'выборка 15'!N15</f>
        <v>39.026399999999995</v>
      </c>
    </row>
    <row r="12" spans="1:9" ht="15" thickBot="1" x14ac:dyDescent="0.35">
      <c r="A12" s="80" t="s">
        <v>24</v>
      </c>
      <c r="B12" s="81"/>
      <c r="C12" s="81"/>
      <c r="D12" s="81"/>
      <c r="E12" s="81"/>
      <c r="F12" s="81"/>
      <c r="G12" s="81"/>
      <c r="H12" s="82"/>
      <c r="I12" s="24">
        <f>SUM(I4:I11)</f>
        <v>39.026399999999995</v>
      </c>
    </row>
    <row r="15" spans="1:9" x14ac:dyDescent="0.3">
      <c r="A15" s="71" t="s">
        <v>81</v>
      </c>
      <c r="B15" s="71"/>
      <c r="C15" s="71"/>
      <c r="D15" s="71"/>
      <c r="E15" s="71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6"/>
  <sheetViews>
    <sheetView tabSelected="1" workbookViewId="0">
      <selection activeCell="D16" sqref="D16"/>
    </sheetView>
  </sheetViews>
  <sheetFormatPr defaultRowHeight="13.8" x14ac:dyDescent="0.3"/>
  <cols>
    <col min="1" max="1" width="31" customWidth="1"/>
    <col min="2" max="2" width="26.109375" customWidth="1"/>
    <col min="3" max="3" width="32.33203125" customWidth="1"/>
    <col min="4" max="4" width="23.109375" customWidth="1"/>
  </cols>
  <sheetData>
    <row r="2" spans="1:4" ht="81.75" customHeight="1" x14ac:dyDescent="0.3">
      <c r="A2" s="87" t="s">
        <v>99</v>
      </c>
      <c r="B2" s="87"/>
      <c r="C2" s="87"/>
      <c r="D2" s="87"/>
    </row>
    <row r="3" spans="1:4" ht="14.4" thickBot="1" x14ac:dyDescent="0.35"/>
    <row r="4" spans="1:4" ht="31.2" x14ac:dyDescent="0.3">
      <c r="A4" s="48"/>
      <c r="B4" s="50" t="s">
        <v>58</v>
      </c>
      <c r="C4" s="50" t="s">
        <v>59</v>
      </c>
      <c r="D4" s="50" t="s">
        <v>60</v>
      </c>
    </row>
    <row r="5" spans="1:4" ht="21.75" customHeight="1" x14ac:dyDescent="0.3">
      <c r="A5" s="56" t="s">
        <v>100</v>
      </c>
      <c r="B5" s="2"/>
      <c r="C5" s="57">
        <v>-15491.49</v>
      </c>
      <c r="D5" s="2"/>
    </row>
    <row r="6" spans="1:4" ht="21" customHeight="1" x14ac:dyDescent="0.3">
      <c r="A6" s="12" t="s">
        <v>82</v>
      </c>
      <c r="B6" s="58">
        <v>122931.59999999999</v>
      </c>
      <c r="C6" s="58">
        <v>113546.44999999998</v>
      </c>
      <c r="D6" s="59">
        <f>'РиСрасход 2023г.'!F14</f>
        <v>75228.438380000007</v>
      </c>
    </row>
    <row r="7" spans="1:4" ht="27.6" x14ac:dyDescent="0.3">
      <c r="A7" s="3" t="s">
        <v>70</v>
      </c>
      <c r="B7" s="60">
        <v>0</v>
      </c>
      <c r="C7" s="60"/>
      <c r="D7" s="60">
        <v>16500.719999999998</v>
      </c>
    </row>
    <row r="8" spans="1:4" ht="28.5" customHeight="1" thickBot="1" x14ac:dyDescent="0.35">
      <c r="A8" s="3" t="s">
        <v>71</v>
      </c>
      <c r="B8" s="60">
        <v>0</v>
      </c>
      <c r="C8" s="60"/>
      <c r="D8" s="59">
        <v>5940.2591999999995</v>
      </c>
    </row>
    <row r="9" spans="1:4" ht="15" thickBot="1" x14ac:dyDescent="0.35">
      <c r="A9" s="31" t="s">
        <v>83</v>
      </c>
      <c r="B9" s="51">
        <f>SUM(B6:B8)</f>
        <v>122931.59999999999</v>
      </c>
      <c r="C9" s="51">
        <f>SUM(C5:C8)</f>
        <v>98054.959999999977</v>
      </c>
      <c r="D9" s="52">
        <f>SUM(D6:D8)</f>
        <v>97669.417580000008</v>
      </c>
    </row>
    <row r="11" spans="1:4" ht="15.6" hidden="1" x14ac:dyDescent="0.3">
      <c r="A11" s="73" t="s">
        <v>84</v>
      </c>
      <c r="B11" s="73"/>
      <c r="C11" s="73"/>
      <c r="D11" s="61">
        <v>24654.426680000004</v>
      </c>
    </row>
    <row r="12" spans="1:4" ht="14.4" x14ac:dyDescent="0.3">
      <c r="A12" s="88" t="s">
        <v>101</v>
      </c>
      <c r="B12" s="88"/>
      <c r="C12" s="88"/>
      <c r="D12" s="53">
        <f>C9-D9</f>
        <v>385.54241999996884</v>
      </c>
    </row>
    <row r="13" spans="1:4" ht="15.6" x14ac:dyDescent="0.3">
      <c r="A13" s="55"/>
      <c r="B13" s="55"/>
      <c r="C13" s="55"/>
      <c r="D13" s="55"/>
    </row>
    <row r="14" spans="1:4" x14ac:dyDescent="0.3">
      <c r="A14" s="89" t="s">
        <v>102</v>
      </c>
      <c r="B14" s="89"/>
      <c r="C14" s="89"/>
      <c r="D14" s="54">
        <v>182325.63</v>
      </c>
    </row>
    <row r="15" spans="1:4" ht="15.6" x14ac:dyDescent="0.3">
      <c r="A15" s="55"/>
      <c r="B15" s="55"/>
      <c r="C15" s="55"/>
      <c r="D15" s="55"/>
    </row>
    <row r="16" spans="1:4" ht="12.75" customHeight="1" x14ac:dyDescent="0.3">
      <c r="A16" s="62"/>
      <c r="B16" s="62"/>
      <c r="C16" s="62"/>
      <c r="D16" s="49"/>
    </row>
  </sheetData>
  <mergeCells count="4">
    <mergeCell ref="A2:D2"/>
    <mergeCell ref="A11:C11"/>
    <mergeCell ref="A12:C12"/>
    <mergeCell ref="A14:C1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workbookViewId="0">
      <selection activeCell="A17" sqref="A17:E18"/>
    </sheetView>
  </sheetViews>
  <sheetFormatPr defaultRowHeight="13.8" x14ac:dyDescent="0.3"/>
  <cols>
    <col min="1" max="1" width="4.5546875" customWidth="1"/>
    <col min="3" max="3" width="10.33203125" customWidth="1"/>
    <col min="4" max="4" width="25.33203125" customWidth="1"/>
    <col min="5" max="5" width="44.6640625" customWidth="1"/>
    <col min="6" max="6" width="17.109375" customWidth="1"/>
  </cols>
  <sheetData>
    <row r="1" spans="1:6" ht="69" customHeight="1" thickBot="1" x14ac:dyDescent="0.35">
      <c r="A1" s="94" t="s">
        <v>103</v>
      </c>
      <c r="B1" s="94"/>
      <c r="C1" s="94"/>
      <c r="D1" s="94"/>
      <c r="E1" s="94"/>
      <c r="F1" s="94"/>
    </row>
    <row r="2" spans="1:6" ht="15.75" customHeight="1" x14ac:dyDescent="0.3">
      <c r="A2" s="95" t="s">
        <v>14</v>
      </c>
      <c r="B2" s="97" t="s">
        <v>85</v>
      </c>
      <c r="C2" s="97" t="s">
        <v>86</v>
      </c>
      <c r="D2" s="97" t="s">
        <v>87</v>
      </c>
      <c r="E2" s="97" t="s">
        <v>88</v>
      </c>
      <c r="F2" s="97" t="s">
        <v>89</v>
      </c>
    </row>
    <row r="3" spans="1:6" ht="14.4" thickBot="1" x14ac:dyDescent="0.35">
      <c r="A3" s="96"/>
      <c r="B3" s="98"/>
      <c r="C3" s="98"/>
      <c r="D3" s="98"/>
      <c r="E3" s="98"/>
      <c r="F3" s="98"/>
    </row>
    <row r="4" spans="1:6" ht="13.5" customHeight="1" x14ac:dyDescent="0.3">
      <c r="A4" s="63">
        <v>1</v>
      </c>
      <c r="B4" s="63">
        <v>2023</v>
      </c>
      <c r="C4" s="63" t="s">
        <v>104</v>
      </c>
      <c r="D4" s="64" t="s">
        <v>105</v>
      </c>
      <c r="E4" s="65" t="s">
        <v>106</v>
      </c>
      <c r="F4" s="66">
        <v>1794</v>
      </c>
    </row>
    <row r="5" spans="1:6" x14ac:dyDescent="0.3">
      <c r="A5" s="63">
        <v>2</v>
      </c>
      <c r="B5" s="63">
        <v>2023</v>
      </c>
      <c r="C5" s="63" t="s">
        <v>104</v>
      </c>
      <c r="D5" s="64" t="s">
        <v>98</v>
      </c>
      <c r="E5" s="65" t="s">
        <v>107</v>
      </c>
      <c r="F5" s="66">
        <v>601</v>
      </c>
    </row>
    <row r="6" spans="1:6" x14ac:dyDescent="0.3">
      <c r="A6" s="63">
        <v>3</v>
      </c>
      <c r="B6" s="63">
        <v>2023</v>
      </c>
      <c r="C6" s="63" t="s">
        <v>92</v>
      </c>
      <c r="D6" s="64" t="s">
        <v>90</v>
      </c>
      <c r="E6" s="65" t="s">
        <v>93</v>
      </c>
      <c r="F6" s="66">
        <v>1940</v>
      </c>
    </row>
    <row r="7" spans="1:6" x14ac:dyDescent="0.3">
      <c r="A7" s="63">
        <v>4</v>
      </c>
      <c r="B7" s="63">
        <v>2023</v>
      </c>
      <c r="C7" s="63" t="s">
        <v>92</v>
      </c>
      <c r="D7" s="64" t="s">
        <v>94</v>
      </c>
      <c r="E7" s="65" t="s">
        <v>95</v>
      </c>
      <c r="F7" s="66">
        <v>34293</v>
      </c>
    </row>
    <row r="8" spans="1:6" x14ac:dyDescent="0.3">
      <c r="A8" s="63">
        <v>5</v>
      </c>
      <c r="B8" s="63">
        <v>2023</v>
      </c>
      <c r="C8" s="63" t="s">
        <v>108</v>
      </c>
      <c r="D8" s="64" t="s">
        <v>90</v>
      </c>
      <c r="E8" s="65" t="s">
        <v>93</v>
      </c>
      <c r="F8" s="66">
        <v>2132</v>
      </c>
    </row>
    <row r="9" spans="1:6" x14ac:dyDescent="0.3">
      <c r="A9" s="63">
        <v>6</v>
      </c>
      <c r="B9" s="63">
        <v>2023</v>
      </c>
      <c r="C9" s="63" t="s">
        <v>97</v>
      </c>
      <c r="D9" s="64" t="s">
        <v>98</v>
      </c>
      <c r="E9" s="65" t="s">
        <v>109</v>
      </c>
      <c r="F9" s="66">
        <v>12633</v>
      </c>
    </row>
    <row r="10" spans="1:6" x14ac:dyDescent="0.3">
      <c r="A10" s="63">
        <v>7</v>
      </c>
      <c r="B10" s="63">
        <v>2023</v>
      </c>
      <c r="C10" s="63" t="s">
        <v>97</v>
      </c>
      <c r="D10" s="64" t="s">
        <v>91</v>
      </c>
      <c r="E10" s="65" t="s">
        <v>110</v>
      </c>
      <c r="F10" s="66">
        <v>13550</v>
      </c>
    </row>
    <row r="11" spans="1:6" x14ac:dyDescent="0.3">
      <c r="A11" s="63">
        <v>8</v>
      </c>
      <c r="B11" s="63">
        <v>2023</v>
      </c>
      <c r="C11" s="63" t="s">
        <v>96</v>
      </c>
      <c r="D11" s="64"/>
      <c r="E11" s="65" t="s">
        <v>111</v>
      </c>
      <c r="F11" s="66">
        <v>1200</v>
      </c>
    </row>
    <row r="12" spans="1:6" x14ac:dyDescent="0.3">
      <c r="A12" s="63">
        <v>9</v>
      </c>
      <c r="B12" s="63">
        <v>2023</v>
      </c>
      <c r="C12" s="63" t="s">
        <v>96</v>
      </c>
      <c r="D12" s="64" t="s">
        <v>112</v>
      </c>
      <c r="E12" s="65" t="s">
        <v>113</v>
      </c>
      <c r="F12" s="66">
        <v>1545</v>
      </c>
    </row>
    <row r="13" spans="1:6" ht="14.4" thickBot="1" x14ac:dyDescent="0.35">
      <c r="A13" s="90" t="s">
        <v>23</v>
      </c>
      <c r="B13" s="91"/>
      <c r="C13" s="91"/>
      <c r="D13" s="91"/>
      <c r="E13" s="91"/>
      <c r="F13" s="67">
        <v>5540.4383800000005</v>
      </c>
    </row>
    <row r="14" spans="1:6" ht="15" thickBot="1" x14ac:dyDescent="0.35">
      <c r="A14" s="92" t="s">
        <v>24</v>
      </c>
      <c r="B14" s="93"/>
      <c r="C14" s="93"/>
      <c r="D14" s="93"/>
      <c r="E14" s="93"/>
      <c r="F14" s="68">
        <f>SUM(F4:F13)</f>
        <v>75228.438380000007</v>
      </c>
    </row>
    <row r="17" spans="1:5" ht="12.75" customHeight="1" x14ac:dyDescent="0.3">
      <c r="A17" s="62"/>
      <c r="B17" s="62"/>
      <c r="C17" s="62"/>
      <c r="D17" s="62"/>
      <c r="E17" s="62"/>
    </row>
  </sheetData>
  <mergeCells count="9">
    <mergeCell ref="A13:E13"/>
    <mergeCell ref="A14:E14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РиСотчет 2023г.</vt:lpstr>
      <vt:lpstr>РиСрасход 2023г.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2024-03-25T09:24:16Z</cp:lastPrinted>
  <dcterms:created xsi:type="dcterms:W3CDTF">2015-02-24T21:57:31Z</dcterms:created>
  <dcterms:modified xsi:type="dcterms:W3CDTF">2024-03-26T12:17:09Z</dcterms:modified>
</cp:coreProperties>
</file>